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・トリプルバリュー（複業\財務資料\"/>
    </mc:Choice>
  </mc:AlternateContent>
  <xr:revisionPtr revIDLastSave="0" documentId="13_ncr:1_{09BDACE2-F4F8-4BCA-A2A5-497CAF389B8E}" xr6:coauthVersionLast="47" xr6:coauthVersionMax="47" xr10:uidLastSave="{00000000-0000-0000-0000-000000000000}"/>
  <bookViews>
    <workbookView xWindow="-108" yWindow="-108" windowWidth="23256" windowHeight="12576" tabRatio="807" activeTab="1" xr2:uid="{727C905C-B0AC-4C7B-8578-0981BD625A7A}"/>
  </bookViews>
  <sheets>
    <sheet name="予測財務資料" sheetId="7" r:id="rId1"/>
    <sheet name="予測財務資料_PL,BSフォーム" sheetId="6" r:id="rId2"/>
  </sheets>
  <definedNames>
    <definedName name="_xlnm.Print_Area" localSheetId="0">予測財務資料!$A$2:$H$51</definedName>
    <definedName name="_xlnm.Print_Area" localSheetId="1">'予測財務資料_PL,BSフォーム'!$A$2:$W$57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6" l="1"/>
  <c r="H40" i="6"/>
  <c r="H39" i="6"/>
  <c r="H38" i="6"/>
  <c r="H37" i="6"/>
  <c r="H47" i="6"/>
  <c r="H26" i="6"/>
  <c r="H21" i="6"/>
  <c r="H14" i="6"/>
  <c r="O21" i="6"/>
  <c r="H16" i="6" s="1"/>
  <c r="J14" i="6" l="1"/>
  <c r="I14" i="6"/>
  <c r="H13" i="6"/>
  <c r="O9" i="6"/>
  <c r="I47" i="6"/>
  <c r="J47" i="6"/>
  <c r="H48" i="6"/>
  <c r="I40" i="6"/>
  <c r="J40" i="6"/>
  <c r="D15" i="6"/>
  <c r="E15" i="6"/>
  <c r="C15" i="6"/>
  <c r="I39" i="6"/>
  <c r="J39" i="6"/>
  <c r="E36" i="6"/>
  <c r="I26" i="6"/>
  <c r="J26" i="6"/>
  <c r="I21" i="6"/>
  <c r="J21" i="6"/>
  <c r="H33" i="6" l="1"/>
  <c r="H6" i="6"/>
  <c r="H35" i="6"/>
  <c r="H36" i="6" s="1"/>
  <c r="I13" i="6"/>
  <c r="J13" i="6" s="1"/>
  <c r="I48" i="6"/>
  <c r="I20" i="6" s="1"/>
  <c r="H20" i="6"/>
  <c r="P21" i="6"/>
  <c r="I16" i="6" s="1"/>
  <c r="Q21" i="6"/>
  <c r="J16" i="6" s="1"/>
  <c r="H15" i="6"/>
  <c r="H12" i="6" s="1"/>
  <c r="H18" i="6" s="1"/>
  <c r="P13" i="6"/>
  <c r="P15" i="6" s="1"/>
  <c r="Q13" i="6"/>
  <c r="Q15" i="6" s="1"/>
  <c r="O13" i="6"/>
  <c r="P9" i="6"/>
  <c r="Q9" i="6"/>
  <c r="H49" i="6"/>
  <c r="C43" i="6"/>
  <c r="C53" i="6" s="1"/>
  <c r="C57" i="6" s="1"/>
  <c r="D43" i="6"/>
  <c r="E43" i="6"/>
  <c r="E14" i="6"/>
  <c r="D14" i="6"/>
  <c r="E8" i="6"/>
  <c r="D8" i="6"/>
  <c r="D17" i="6"/>
  <c r="E17" i="6"/>
  <c r="C17" i="6"/>
  <c r="E49" i="6"/>
  <c r="D49" i="6"/>
  <c r="C49" i="6"/>
  <c r="E46" i="6"/>
  <c r="D46" i="6"/>
  <c r="C46" i="6"/>
  <c r="D21" i="6"/>
  <c r="C21" i="6"/>
  <c r="E32" i="6"/>
  <c r="E34" i="6"/>
  <c r="E21" i="6"/>
  <c r="E18" i="6"/>
  <c r="D18" i="6"/>
  <c r="C18" i="6"/>
  <c r="C10" i="6"/>
  <c r="C19" i="6" s="1"/>
  <c r="C22" i="6" s="1"/>
  <c r="C24" i="6" s="1"/>
  <c r="D10" i="6"/>
  <c r="D19" i="6" s="1"/>
  <c r="D22" i="6" s="1"/>
  <c r="D23" i="6" s="1"/>
  <c r="E10" i="6"/>
  <c r="E19" i="6" s="1"/>
  <c r="E22" i="6" s="1"/>
  <c r="E23" i="6" s="1"/>
  <c r="D6" i="6"/>
  <c r="E38" i="6"/>
  <c r="D38" i="6"/>
  <c r="C38" i="6"/>
  <c r="D36" i="6"/>
  <c r="C36" i="6"/>
  <c r="D34" i="6"/>
  <c r="C34" i="6"/>
  <c r="D32" i="6"/>
  <c r="C32" i="6"/>
  <c r="E9" i="6"/>
  <c r="D9" i="6"/>
  <c r="C9" i="6"/>
  <c r="E6" i="6"/>
  <c r="O15" i="6" l="1"/>
  <c r="H7" i="6" s="1"/>
  <c r="I5" i="6"/>
  <c r="I35" i="6" s="1"/>
  <c r="I15" i="6"/>
  <c r="J15" i="6" s="1"/>
  <c r="J12" i="6" s="1"/>
  <c r="H34" i="6"/>
  <c r="C41" i="6"/>
  <c r="C54" i="6" s="1"/>
  <c r="C56" i="6"/>
  <c r="D41" i="6"/>
  <c r="D56" i="6"/>
  <c r="E41" i="6"/>
  <c r="E56" i="6"/>
  <c r="J48" i="6"/>
  <c r="D11" i="6"/>
  <c r="E16" i="6"/>
  <c r="C11" i="6"/>
  <c r="E11" i="6"/>
  <c r="D16" i="6"/>
  <c r="E24" i="6"/>
  <c r="D24" i="6"/>
  <c r="C26" i="6"/>
  <c r="C27" i="6"/>
  <c r="H8" i="6" l="1"/>
  <c r="H45" i="6"/>
  <c r="H46" i="6" s="1"/>
  <c r="I49" i="6"/>
  <c r="H9" i="6"/>
  <c r="H10" i="6"/>
  <c r="I12" i="6"/>
  <c r="I17" i="6" s="1"/>
  <c r="J5" i="6"/>
  <c r="J35" i="6" s="1"/>
  <c r="J17" i="6"/>
  <c r="I7" i="6"/>
  <c r="J20" i="6"/>
  <c r="I6" i="6"/>
  <c r="I36" i="6"/>
  <c r="I33" i="6"/>
  <c r="E27" i="6"/>
  <c r="E26" i="6"/>
  <c r="D27" i="6"/>
  <c r="D52" i="6" s="1"/>
  <c r="D26" i="6"/>
  <c r="H19" i="6" l="1"/>
  <c r="H22" i="6" s="1"/>
  <c r="H24" i="6" s="1"/>
  <c r="H25" i="6" s="1"/>
  <c r="H11" i="6"/>
  <c r="H43" i="6"/>
  <c r="J49" i="6"/>
  <c r="I18" i="6"/>
  <c r="J18" i="6"/>
  <c r="I10" i="6"/>
  <c r="I11" i="6" s="1"/>
  <c r="I37" i="6"/>
  <c r="I38" i="6" s="1"/>
  <c r="I45" i="6"/>
  <c r="I46" i="6" s="1"/>
  <c r="I9" i="6"/>
  <c r="H32" i="6"/>
  <c r="H41" i="6" s="1"/>
  <c r="I8" i="6"/>
  <c r="J7" i="6"/>
  <c r="E52" i="6"/>
  <c r="E53" i="6" s="1"/>
  <c r="E54" i="6" s="1"/>
  <c r="I34" i="6"/>
  <c r="J6" i="6"/>
  <c r="J36" i="6"/>
  <c r="J33" i="6"/>
  <c r="H17" i="6"/>
  <c r="D53" i="6"/>
  <c r="D54" i="6" s="1"/>
  <c r="D57" i="6" l="1"/>
  <c r="I43" i="6"/>
  <c r="I19" i="6"/>
  <c r="I22" i="6" s="1"/>
  <c r="I24" i="6" s="1"/>
  <c r="I25" i="6" s="1"/>
  <c r="J9" i="6"/>
  <c r="J45" i="6"/>
  <c r="J46" i="6" s="1"/>
  <c r="J37" i="6"/>
  <c r="J38" i="6" s="1"/>
  <c r="I32" i="6"/>
  <c r="I41" i="6" s="1"/>
  <c r="J8" i="6"/>
  <c r="J10" i="6"/>
  <c r="J11" i="6" s="1"/>
  <c r="H56" i="6"/>
  <c r="E57" i="6"/>
  <c r="J34" i="6"/>
  <c r="I23" i="6" l="1"/>
  <c r="J43" i="6"/>
  <c r="I56" i="6"/>
  <c r="J19" i="6"/>
  <c r="J22" i="6" s="1"/>
  <c r="J32" i="6"/>
  <c r="J41" i="6" s="1"/>
  <c r="I27" i="6"/>
  <c r="H23" i="6"/>
  <c r="J24" i="6" l="1"/>
  <c r="J56" i="6"/>
  <c r="J23" i="6"/>
  <c r="H27" i="6"/>
  <c r="H52" i="6" s="1"/>
  <c r="J25" i="6" l="1"/>
  <c r="J27" i="6" s="1"/>
  <c r="H53" i="6"/>
  <c r="H54" i="6" s="1"/>
  <c r="I52" i="6"/>
  <c r="I53" i="6" l="1"/>
  <c r="I54" i="6" s="1"/>
  <c r="J52" i="6"/>
  <c r="H57" i="6"/>
  <c r="J53" i="6" l="1"/>
  <c r="J54" i="6" s="1"/>
  <c r="I57" i="6"/>
  <c r="J57" i="6" l="1"/>
</calcChain>
</file>

<file path=xl/sharedStrings.xml><?xml version="1.0" encoding="utf-8"?>
<sst xmlns="http://schemas.openxmlformats.org/spreadsheetml/2006/main" count="154" uniqueCount="136">
  <si>
    <t>固定費</t>
    <rPh sb="0" eb="3">
      <t>コテイヒ</t>
    </rPh>
    <phoneticPr fontId="2"/>
  </si>
  <si>
    <t>変動費</t>
    <rPh sb="0" eb="3">
      <t>ヘンドウヒ</t>
    </rPh>
    <phoneticPr fontId="2"/>
  </si>
  <si>
    <t>●　予測財務諸表</t>
    <phoneticPr fontId="2"/>
  </si>
  <si>
    <t>・将来の経営・事業の状況を予測するための財務諸表</t>
  </si>
  <si>
    <t>　</t>
    <phoneticPr fontId="2"/>
  </si>
  <si>
    <t>・このまま事業展開した場合の推移や、グッドケース or ワーストケースなど複数のシナリオを回すことで、数値の着地点を予測できる</t>
    <phoneticPr fontId="2"/>
  </si>
  <si>
    <t>・為替の変動や、事業に与える影響の大きなものを変数にして様々なケースを分析する</t>
    <rPh sb="8" eb="10">
      <t>ジギョウ</t>
    </rPh>
    <rPh sb="11" eb="12">
      <t>アタ</t>
    </rPh>
    <phoneticPr fontId="2"/>
  </si>
  <si>
    <t>・新たな戦略を実行した場合にはどのような変化が起こるのか？　収益（PL）・財産の状況（BS）・現金の状況（CF）を予測する</t>
    <rPh sb="57" eb="59">
      <t>ヨソク</t>
    </rPh>
    <phoneticPr fontId="2"/>
  </si>
  <si>
    <t>↑　つまり、将来の経営計画を考える（定量的に）ために必要</t>
    <phoneticPr fontId="2"/>
  </si>
  <si>
    <t>▶成長のため投資をする余力はあるのか？</t>
  </si>
  <si>
    <t>▶経営に与える影響の大きい数値項目はどれか？</t>
  </si>
  <si>
    <t>▶将来の売上高はどうなりそうか？　利益額や、利益率はどう変わるのか？</t>
    <phoneticPr fontId="2"/>
  </si>
  <si>
    <t>▶今後も資金が枯渇せずに、事業を続けられそうか？</t>
    <phoneticPr fontId="2"/>
  </si>
  <si>
    <t>▶いつ・どの程度の資金調達が必要になるのか？</t>
    <rPh sb="9" eb="11">
      <t>シキン</t>
    </rPh>
    <phoneticPr fontId="2"/>
  </si>
  <si>
    <t>１．EXCEL フォームを作成し、数値（過去実績）を入れる</t>
    <rPh sb="13" eb="15">
      <t>サクセイ</t>
    </rPh>
    <phoneticPr fontId="2"/>
  </si>
  <si>
    <t>３．予測PLを作成する</t>
    <phoneticPr fontId="2"/>
  </si>
  <si>
    <t>４．予測BSを作成する</t>
    <phoneticPr fontId="2"/>
  </si>
  <si>
    <t>５．出来た結果を読み解く、実現性や妥当な計画か判断する</t>
    <phoneticPr fontId="2"/>
  </si>
  <si>
    <t>２．財務分析を行い、前提条件を設計する</t>
    <rPh sb="10" eb="12">
      <t>ゼンテイ</t>
    </rPh>
    <rPh sb="12" eb="14">
      <t>ジョウケン</t>
    </rPh>
    <rPh sb="15" eb="17">
      <t>セッケイ</t>
    </rPh>
    <phoneticPr fontId="2"/>
  </si>
  <si>
    <t>：損益計算書</t>
    <phoneticPr fontId="12"/>
  </si>
  <si>
    <t>　単位　百万円</t>
    <rPh sb="4" eb="6">
      <t>ヒャクマン</t>
    </rPh>
    <rPh sb="6" eb="7">
      <t>エン</t>
    </rPh>
    <phoneticPr fontId="13"/>
  </si>
  <si>
    <t>売上高</t>
    <rPh sb="0" eb="3">
      <t>ウリアゲダカ</t>
    </rPh>
    <phoneticPr fontId="12"/>
  </si>
  <si>
    <t>n/a</t>
    <phoneticPr fontId="12"/>
  </si>
  <si>
    <t>売上原価</t>
    <rPh sb="0" eb="4">
      <t>ウリアゲゲンカ</t>
    </rPh>
    <phoneticPr fontId="12"/>
  </si>
  <si>
    <t>　売上原価率</t>
    <rPh sb="1" eb="6">
      <t>ウリアゲゲンカリツ</t>
    </rPh>
    <phoneticPr fontId="12"/>
  </si>
  <si>
    <t>売上総利益</t>
    <rPh sb="0" eb="5">
      <t>ウリアゲソウリエキ</t>
    </rPh>
    <phoneticPr fontId="12"/>
  </si>
  <si>
    <t>　販売費および一般管理費</t>
    <rPh sb="1" eb="3">
      <t>ハンバイ</t>
    </rPh>
    <rPh sb="3" eb="4">
      <t>ヒ</t>
    </rPh>
    <rPh sb="7" eb="12">
      <t>イッパンカンリヒ</t>
    </rPh>
    <phoneticPr fontId="12"/>
  </si>
  <si>
    <t>n/a</t>
  </si>
  <si>
    <t>　　売上対販管費率</t>
    <rPh sb="2" eb="4">
      <t>ウリアゲ</t>
    </rPh>
    <rPh sb="4" eb="5">
      <t>タイ</t>
    </rPh>
    <rPh sb="5" eb="8">
      <t>ハンカンヒ</t>
    </rPh>
    <rPh sb="8" eb="9">
      <t>リツ</t>
    </rPh>
    <phoneticPr fontId="12"/>
  </si>
  <si>
    <t>営業利益</t>
    <rPh sb="0" eb="4">
      <t>エイギョウリエキ</t>
    </rPh>
    <phoneticPr fontId="12"/>
  </si>
  <si>
    <t>　営業外費用　支払利息</t>
    <rPh sb="1" eb="6">
      <t>エイギョウガイヒヨウ</t>
    </rPh>
    <rPh sb="7" eb="11">
      <t>シハライリソク</t>
    </rPh>
    <phoneticPr fontId="12"/>
  </si>
  <si>
    <t>　　金利（利率）</t>
    <rPh sb="2" eb="4">
      <t>キンリ</t>
    </rPh>
    <rPh sb="5" eb="7">
      <t>リリツ</t>
    </rPh>
    <phoneticPr fontId="12"/>
  </si>
  <si>
    <t>経常利益</t>
    <rPh sb="0" eb="4">
      <t>ケイジョウリエキ</t>
    </rPh>
    <phoneticPr fontId="12"/>
  </si>
  <si>
    <t>　売上高経常利益率</t>
    <rPh sb="1" eb="4">
      <t>ウリアゲダカ</t>
    </rPh>
    <rPh sb="4" eb="9">
      <t>ケイジョウリエキリツ</t>
    </rPh>
    <phoneticPr fontId="12"/>
  </si>
  <si>
    <t>税引き前当期純利益</t>
    <rPh sb="0" eb="2">
      <t>ゼイビ</t>
    </rPh>
    <rPh sb="3" eb="4">
      <t>マエ</t>
    </rPh>
    <rPh sb="4" eb="6">
      <t>トウキ</t>
    </rPh>
    <rPh sb="6" eb="9">
      <t>ジュンリエキ</t>
    </rPh>
    <phoneticPr fontId="12"/>
  </si>
  <si>
    <t>法人税等</t>
    <rPh sb="0" eb="3">
      <t>ホウジンゼイ</t>
    </rPh>
    <rPh sb="3" eb="4">
      <t>ナド</t>
    </rPh>
    <phoneticPr fontId="12"/>
  </si>
  <si>
    <t>　法人税率</t>
    <rPh sb="1" eb="5">
      <t>ホウジンゼイリツ</t>
    </rPh>
    <phoneticPr fontId="12"/>
  </si>
  <si>
    <t>税引き後当期純利益</t>
    <rPh sb="0" eb="2">
      <t>ゼイビ</t>
    </rPh>
    <rPh sb="3" eb="4">
      <t>ゴ</t>
    </rPh>
    <rPh sb="4" eb="9">
      <t>トウキジュ</t>
    </rPh>
    <phoneticPr fontId="12"/>
  </si>
  <si>
    <t>：貸借対照表</t>
  </si>
  <si>
    <t>流動資産</t>
    <rPh sb="0" eb="4">
      <t>リュウドウシサン</t>
    </rPh>
    <phoneticPr fontId="12"/>
  </si>
  <si>
    <t>　現預金</t>
    <rPh sb="1" eb="4">
      <t>ゲンヨキン</t>
    </rPh>
    <phoneticPr fontId="12"/>
  </si>
  <si>
    <t>　　現預金／日商倍率（手元流動性）</t>
    <rPh sb="2" eb="5">
      <t>ゲンヨキン</t>
    </rPh>
    <rPh sb="6" eb="8">
      <t>ニッショウ</t>
    </rPh>
    <rPh sb="8" eb="10">
      <t>バイリツ</t>
    </rPh>
    <rPh sb="11" eb="16">
      <t>テモトリュウドウセイ</t>
    </rPh>
    <phoneticPr fontId="12"/>
  </si>
  <si>
    <t>　売掛金</t>
    <rPh sb="1" eb="4">
      <t>ウリカケキン</t>
    </rPh>
    <phoneticPr fontId="12"/>
  </si>
  <si>
    <t>　　売上債権回転日数</t>
    <rPh sb="2" eb="6">
      <t>ウリアゲサイ</t>
    </rPh>
    <rPh sb="6" eb="10">
      <t>カイテンニ</t>
    </rPh>
    <phoneticPr fontId="12"/>
  </si>
  <si>
    <t>　棚卸資産（在庫）</t>
    <rPh sb="1" eb="5">
      <t>タナオロシシサン</t>
    </rPh>
    <rPh sb="6" eb="8">
      <t>ザイコ</t>
    </rPh>
    <phoneticPr fontId="12"/>
  </si>
  <si>
    <t>　　棚卸資産回転日数</t>
    <rPh sb="2" eb="6">
      <t>タナオ</t>
    </rPh>
    <rPh sb="6" eb="8">
      <t>カイテン</t>
    </rPh>
    <rPh sb="8" eb="10">
      <t>ニッスウ</t>
    </rPh>
    <phoneticPr fontId="12"/>
  </si>
  <si>
    <t>　その他流動資産</t>
    <rPh sb="3" eb="4">
      <t>タ</t>
    </rPh>
    <rPh sb="4" eb="8">
      <t>リュウドウシサン</t>
    </rPh>
    <phoneticPr fontId="12"/>
  </si>
  <si>
    <t>純固定資産（償却後 資産額）</t>
    <rPh sb="0" eb="1">
      <t>ジュン</t>
    </rPh>
    <rPh sb="1" eb="5">
      <t>コテイシサン</t>
    </rPh>
    <rPh sb="6" eb="8">
      <t>ショウキャク</t>
    </rPh>
    <rPh sb="8" eb="9">
      <t>ゴ</t>
    </rPh>
    <rPh sb="10" eb="12">
      <t>シサン</t>
    </rPh>
    <rPh sb="12" eb="13">
      <t>ガク</t>
    </rPh>
    <phoneticPr fontId="12"/>
  </si>
  <si>
    <t>資産合計</t>
    <rPh sb="0" eb="4">
      <t>シサンゴウケイ</t>
    </rPh>
    <phoneticPr fontId="12"/>
  </si>
  <si>
    <t>流動負債</t>
    <rPh sb="0" eb="4">
      <t>リュウドウフサイ</t>
    </rPh>
    <phoneticPr fontId="12"/>
  </si>
  <si>
    <t>　買掛金</t>
    <rPh sb="1" eb="4">
      <t>カイカケキン</t>
    </rPh>
    <phoneticPr fontId="12"/>
  </si>
  <si>
    <t>　　買入債務回転日数</t>
    <rPh sb="2" eb="6">
      <t>カイイレサイム</t>
    </rPh>
    <rPh sb="6" eb="10">
      <t>カイテンニッスウ</t>
    </rPh>
    <phoneticPr fontId="12"/>
  </si>
  <si>
    <t>　1年以内返済予定長期借入金</t>
    <rPh sb="2" eb="3">
      <t>ネン</t>
    </rPh>
    <rPh sb="3" eb="5">
      <t>イナイ</t>
    </rPh>
    <rPh sb="5" eb="7">
      <t>ヘンサイ</t>
    </rPh>
    <rPh sb="7" eb="9">
      <t>ヨテイ</t>
    </rPh>
    <rPh sb="9" eb="11">
      <t>チョウキ</t>
    </rPh>
    <rPh sb="11" eb="14">
      <t>カリイレキン</t>
    </rPh>
    <phoneticPr fontId="12"/>
  </si>
  <si>
    <t>長期借入金</t>
    <rPh sb="0" eb="5">
      <t>チョウキ</t>
    </rPh>
    <phoneticPr fontId="12"/>
  </si>
  <si>
    <t>　有利子負債　月商倍率</t>
    <rPh sb="1" eb="6">
      <t>ユウリシ</t>
    </rPh>
    <rPh sb="7" eb="9">
      <t>ゲッショウ</t>
    </rPh>
    <rPh sb="9" eb="11">
      <t>バイリツ</t>
    </rPh>
    <phoneticPr fontId="12"/>
  </si>
  <si>
    <t>資本金</t>
    <rPh sb="0" eb="3">
      <t>シホンキン</t>
    </rPh>
    <phoneticPr fontId="12"/>
  </si>
  <si>
    <t>利益剰余金</t>
    <rPh sb="0" eb="5">
      <t>リエキジョウヨキン</t>
    </rPh>
    <phoneticPr fontId="12"/>
  </si>
  <si>
    <t>負債および純資産　合計</t>
    <rPh sb="0" eb="2">
      <t>フサイ</t>
    </rPh>
    <rPh sb="5" eb="8">
      <t>ジュンシサン</t>
    </rPh>
    <rPh sb="9" eb="11">
      <t>ゴウケイ</t>
    </rPh>
    <phoneticPr fontId="12"/>
  </si>
  <si>
    <t>　検算</t>
    <rPh sb="1" eb="3">
      <t>ケンザン</t>
    </rPh>
    <phoneticPr fontId="12"/>
  </si>
  <si>
    <t>１．過去実績 ／ ２．財務分析</t>
    <rPh sb="2" eb="4">
      <t>カコ</t>
    </rPh>
    <rPh sb="11" eb="13">
      <t>ザイム</t>
    </rPh>
    <rPh sb="13" eb="15">
      <t>ブンセキ</t>
    </rPh>
    <phoneticPr fontId="13"/>
  </si>
  <si>
    <t>　　うち、固定費</t>
    <rPh sb="5" eb="8">
      <t>コテイヒ</t>
    </rPh>
    <phoneticPr fontId="2"/>
  </si>
  <si>
    <t>　　うち、変動費</t>
    <rPh sb="5" eb="8">
      <t>ヘンドウヒ</t>
    </rPh>
    <phoneticPr fontId="2"/>
  </si>
  <si>
    <t>　　　販管費　固定費率</t>
    <rPh sb="3" eb="6">
      <t>ハンカンヒ</t>
    </rPh>
    <rPh sb="7" eb="10">
      <t>コテイヒ</t>
    </rPh>
    <rPh sb="10" eb="11">
      <t>リツ</t>
    </rPh>
    <phoneticPr fontId="2"/>
  </si>
  <si>
    <t>　前期比_増減</t>
    <rPh sb="1" eb="4">
      <t>ゼンキヒ</t>
    </rPh>
    <rPh sb="5" eb="7">
      <t>ゾウゲン</t>
    </rPh>
    <phoneticPr fontId="12"/>
  </si>
  <si>
    <t>　　　前期比_増減</t>
    <rPh sb="3" eb="6">
      <t>ゼンキヒ</t>
    </rPh>
    <rPh sb="7" eb="9">
      <t>ゾウゲン</t>
    </rPh>
    <phoneticPr fontId="2"/>
  </si>
  <si>
    <t>販売数量</t>
    <rPh sb="0" eb="4">
      <t>ハンバイスウリョウ</t>
    </rPh>
    <phoneticPr fontId="2"/>
  </si>
  <si>
    <t>2022年</t>
    <rPh sb="4" eb="5">
      <t>ネン</t>
    </rPh>
    <phoneticPr fontId="2"/>
  </si>
  <si>
    <t>2023年</t>
    <rPh sb="4" eb="5">
      <t>ネン</t>
    </rPh>
    <phoneticPr fontId="2"/>
  </si>
  <si>
    <t>2024年</t>
    <rPh sb="4" eb="5">
      <t>ネン</t>
    </rPh>
    <phoneticPr fontId="2"/>
  </si>
  <si>
    <t>仕入数量</t>
    <rPh sb="0" eb="2">
      <t>シイレ</t>
    </rPh>
    <rPh sb="2" eb="4">
      <t>スウリョウ</t>
    </rPh>
    <phoneticPr fontId="2"/>
  </si>
  <si>
    <t>　売上総利益率</t>
    <rPh sb="1" eb="7">
      <t>ウリアゲソウリエ</t>
    </rPh>
    <phoneticPr fontId="2"/>
  </si>
  <si>
    <t>↑　毎年1％ずつ改善を図る</t>
    <rPh sb="2" eb="4">
      <t>マイトシ</t>
    </rPh>
    <rPh sb="8" eb="10">
      <t>カイゼン</t>
    </rPh>
    <rPh sb="11" eb="12">
      <t>ハカ</t>
    </rPh>
    <phoneticPr fontId="2"/>
  </si>
  <si>
    <t>↑　販売数量減、仕入れ値増になると予想。価格転嫁できるよう取り組む</t>
    <rPh sb="2" eb="4">
      <t>ハンバイ</t>
    </rPh>
    <rPh sb="4" eb="6">
      <t>スウリョウ</t>
    </rPh>
    <rPh sb="6" eb="7">
      <t>ゲン</t>
    </rPh>
    <rPh sb="8" eb="10">
      <t>シイ</t>
    </rPh>
    <rPh sb="11" eb="12">
      <t>ネ</t>
    </rPh>
    <rPh sb="12" eb="13">
      <t>ゾウ</t>
    </rPh>
    <rPh sb="17" eb="19">
      <t>ヨソウ</t>
    </rPh>
    <rPh sb="20" eb="22">
      <t>カカク</t>
    </rPh>
    <rPh sb="22" eb="24">
      <t>テンカ</t>
    </rPh>
    <rPh sb="29" eb="30">
      <t>ト</t>
    </rPh>
    <rPh sb="31" eb="32">
      <t>ク</t>
    </rPh>
    <phoneticPr fontId="2"/>
  </si>
  <si>
    <t>↑　仕入数は販売数と連動、仕入単価は上がる予想</t>
    <rPh sb="2" eb="4">
      <t>シイレ</t>
    </rPh>
    <rPh sb="4" eb="5">
      <t>スウ</t>
    </rPh>
    <rPh sb="6" eb="8">
      <t>ハンバイ</t>
    </rPh>
    <rPh sb="8" eb="9">
      <t>スウ</t>
    </rPh>
    <rPh sb="10" eb="12">
      <t>レンドウ</t>
    </rPh>
    <rPh sb="13" eb="15">
      <t>シイレ</t>
    </rPh>
    <rPh sb="15" eb="17">
      <t>タンカ</t>
    </rPh>
    <rPh sb="18" eb="19">
      <t>ア</t>
    </rPh>
    <rPh sb="21" eb="23">
      <t>ヨソウ</t>
    </rPh>
    <phoneticPr fontId="2"/>
  </si>
  <si>
    <t>●売上原価</t>
    <rPh sb="1" eb="5">
      <t>ウリアゲゲンカ</t>
    </rPh>
    <phoneticPr fontId="2"/>
  </si>
  <si>
    <t>●販管費　固定費</t>
    <rPh sb="1" eb="4">
      <t>ハ</t>
    </rPh>
    <rPh sb="5" eb="8">
      <t>コテイヒ</t>
    </rPh>
    <phoneticPr fontId="2"/>
  </si>
  <si>
    <t>●販管費　変動費</t>
    <rPh sb="1" eb="4">
      <t>ハンカンヒ</t>
    </rPh>
    <rPh sb="5" eb="8">
      <t>ヘンドウヒ</t>
    </rPh>
    <phoneticPr fontId="2"/>
  </si>
  <si>
    <t>●金利（利率）</t>
    <rPh sb="1" eb="3">
      <t>キンリ</t>
    </rPh>
    <rPh sb="4" eb="6">
      <t>リリツ</t>
    </rPh>
    <phoneticPr fontId="2"/>
  </si>
  <si>
    <t>●法人税率</t>
    <rPh sb="1" eb="5">
      <t>ホウジンゼイリツ</t>
    </rPh>
    <phoneticPr fontId="2"/>
  </si>
  <si>
    <t>●現預金</t>
    <rPh sb="1" eb="4">
      <t>ゲンヨキン</t>
    </rPh>
    <phoneticPr fontId="2"/>
  </si>
  <si>
    <t>●売掛金</t>
    <rPh sb="1" eb="4">
      <t>ウリカケキン</t>
    </rPh>
    <phoneticPr fontId="2"/>
  </si>
  <si>
    <t>●棚卸資産</t>
    <rPh sb="1" eb="5">
      <t>タナオロシシサン</t>
    </rPh>
    <phoneticPr fontId="2"/>
  </si>
  <si>
    <t>↑　少しずつ早期回収を図る</t>
    <rPh sb="2" eb="3">
      <t>スコ</t>
    </rPh>
    <rPh sb="6" eb="8">
      <t>ソウキ</t>
    </rPh>
    <rPh sb="8" eb="10">
      <t>カイシュウ</t>
    </rPh>
    <rPh sb="11" eb="12">
      <t>ハカ</t>
    </rPh>
    <phoneticPr fontId="2"/>
  </si>
  <si>
    <t>↑　在庫の削減を少しずつ図る</t>
    <rPh sb="2" eb="4">
      <t>ザイコ</t>
    </rPh>
    <rPh sb="5" eb="7">
      <t>サクゲン</t>
    </rPh>
    <rPh sb="8" eb="12">
      <t>スコ</t>
    </rPh>
    <rPh sb="12" eb="13">
      <t>ハカ</t>
    </rPh>
    <phoneticPr fontId="2"/>
  </si>
  <si>
    <t>●その他流動資産</t>
    <rPh sb="3" eb="4">
      <t>タ</t>
    </rPh>
    <rPh sb="4" eb="8">
      <t>リュウドウシサン</t>
    </rPh>
    <phoneticPr fontId="2"/>
  </si>
  <si>
    <t>←　350で固定</t>
    <rPh sb="6" eb="8">
      <t>コテイ</t>
    </rPh>
    <phoneticPr fontId="2"/>
  </si>
  <si>
    <t>●純固定資産</t>
    <rPh sb="1" eb="2">
      <t>ジュン</t>
    </rPh>
    <rPh sb="2" eb="6">
      <t>コテイシサン</t>
    </rPh>
    <phoneticPr fontId="2"/>
  </si>
  <si>
    <t>　流動比率</t>
    <rPh sb="1" eb="5">
      <t>リュウドウヒリツ</t>
    </rPh>
    <phoneticPr fontId="2"/>
  </si>
  <si>
    <t>　自己資本比率</t>
    <rPh sb="1" eb="5">
      <t>ジコ</t>
    </rPh>
    <rPh sb="5" eb="7">
      <t>ヒリツ</t>
    </rPh>
    <phoneticPr fontId="2"/>
  </si>
  <si>
    <t>←　1,700で固定</t>
    <rPh sb="8" eb="10">
      <t>コテイ</t>
    </rPh>
    <phoneticPr fontId="2"/>
  </si>
  <si>
    <t>●買掛金</t>
    <rPh sb="1" eb="4">
      <t>カイカケキン</t>
    </rPh>
    <phoneticPr fontId="2"/>
  </si>
  <si>
    <t>↑　支払いが早くならないように、維持</t>
    <rPh sb="2" eb="4">
      <t>シハラ</t>
    </rPh>
    <rPh sb="6" eb="7">
      <t>ハヤ</t>
    </rPh>
    <rPh sb="16" eb="18">
      <t>イジ</t>
    </rPh>
    <phoneticPr fontId="2"/>
  </si>
  <si>
    <t>●1年以内返済予定長期借入金</t>
    <phoneticPr fontId="2"/>
  </si>
  <si>
    <t>←　300ずつ返済</t>
    <rPh sb="7" eb="9">
      <t>ヘンサイ</t>
    </rPh>
    <phoneticPr fontId="2"/>
  </si>
  <si>
    <t>〃　単価</t>
    <rPh sb="2" eb="4">
      <t>タンカ</t>
    </rPh>
    <phoneticPr fontId="2"/>
  </si>
  <si>
    <t>←　35.0％で固定</t>
    <rPh sb="8" eb="10">
      <t>コテイ</t>
    </rPh>
    <phoneticPr fontId="2"/>
  </si>
  <si>
    <t>←　1.2％で固定</t>
    <rPh sb="7" eb="9">
      <t>コテイ</t>
    </rPh>
    <phoneticPr fontId="2"/>
  </si>
  <si>
    <t>←　日商の45日分は手許現金を持つようにする</t>
    <rPh sb="2" eb="4">
      <t>ニッショウ</t>
    </rPh>
    <rPh sb="7" eb="9">
      <t>ヒブン</t>
    </rPh>
    <rPh sb="10" eb="14">
      <t>テモトゲンキン</t>
    </rPh>
    <rPh sb="15" eb="16">
      <t>モ</t>
    </rPh>
    <phoneticPr fontId="2"/>
  </si>
  <si>
    <t>↓　枠内　青い色付き部分に数値を入れてください</t>
    <rPh sb="2" eb="4">
      <t>ワクナイ</t>
    </rPh>
    <rPh sb="5" eb="6">
      <t>アオ</t>
    </rPh>
    <rPh sb="7" eb="9">
      <t>イロツ</t>
    </rPh>
    <rPh sb="10" eb="12">
      <t>ブブン</t>
    </rPh>
    <rPh sb="13" eb="15">
      <t>スウチ</t>
    </rPh>
    <rPh sb="16" eb="17">
      <t>イ</t>
    </rPh>
    <phoneticPr fontId="2"/>
  </si>
  <si>
    <t>●売上高</t>
    <rPh sb="1" eb="4">
      <t>ウリアゲダカ</t>
    </rPh>
    <phoneticPr fontId="2"/>
  </si>
  <si>
    <r>
      <t>　短期借入金　</t>
    </r>
    <r>
      <rPr>
        <b/>
        <sz val="10"/>
        <color rgb="FFFF0000"/>
        <rFont val="Meiryo UI"/>
        <family val="3"/>
        <charset val="128"/>
      </rPr>
      <t>※ゴールシーク</t>
    </r>
    <rPh sb="1" eb="6">
      <t>タンキカリイレキン</t>
    </rPh>
    <phoneticPr fontId="12"/>
  </si>
  <si>
    <t>Excel上のデータタブ　＞　What-if分析　＞　ゴールシーク</t>
    <rPh sb="5" eb="6">
      <t>ウエ</t>
    </rPh>
    <rPh sb="22" eb="24">
      <t>ブンセキ</t>
    </rPh>
    <phoneticPr fontId="2"/>
  </si>
  <si>
    <t>※　ゴールシーク機能を使い、短期借入金を入力</t>
    <rPh sb="8" eb="10">
      <t>キノウ</t>
    </rPh>
    <rPh sb="11" eb="12">
      <t>ツカ</t>
    </rPh>
    <rPh sb="14" eb="19">
      <t>タン</t>
    </rPh>
    <rPh sb="20" eb="22">
      <t>ニュウリョク</t>
    </rPh>
    <phoneticPr fontId="2"/>
  </si>
  <si>
    <t>＞　目標値「０」</t>
    <phoneticPr fontId="2"/>
  </si>
  <si>
    <t>＞　数式入力セル（検算のセル、54行目）</t>
    <rPh sb="17" eb="19">
      <t>ギョウメ</t>
    </rPh>
    <phoneticPr fontId="2"/>
  </si>
  <si>
    <t>●全て入力した後、最後の調整は短期借入金の部分（44行目）で行う</t>
    <rPh sb="1" eb="2">
      <t>スベ</t>
    </rPh>
    <rPh sb="3" eb="5">
      <t>ニュウリョク</t>
    </rPh>
    <rPh sb="7" eb="8">
      <t>ノチ</t>
    </rPh>
    <rPh sb="9" eb="11">
      <t>サイゴ</t>
    </rPh>
    <rPh sb="12" eb="14">
      <t>チョウセイ</t>
    </rPh>
    <rPh sb="15" eb="20">
      <t>タンキカ</t>
    </rPh>
    <rPh sb="21" eb="23">
      <t>ブブン</t>
    </rPh>
    <rPh sb="26" eb="28">
      <t>ギョウメ</t>
    </rPh>
    <rPh sb="30" eb="31">
      <t>オコナ</t>
    </rPh>
    <phoneticPr fontId="2"/>
  </si>
  <si>
    <t>　　 検算部分（54行目）が0になる数値（＝利息額を含んだ上で、総資産と負債・純資産額が一致する収束値）を探し出す</t>
    <rPh sb="10" eb="12">
      <t>ギョウメ</t>
    </rPh>
    <rPh sb="48" eb="50">
      <t>シュウソク</t>
    </rPh>
    <phoneticPr fontId="2"/>
  </si>
  <si>
    <t>●将来予測　計算用フォーム　</t>
    <rPh sb="1" eb="3">
      <t>ショウライ</t>
    </rPh>
    <rPh sb="3" eb="5">
      <t>ヨソク</t>
    </rPh>
    <rPh sb="6" eb="8">
      <t>ケイサン</t>
    </rPh>
    <rPh sb="8" eb="9">
      <t>ヨウ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</si>
  <si>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</si>
  <si>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</si>
  <si>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</si>
  <si>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</si>
  <si>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</si>
  <si>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</si>
  <si>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</si>
  <si>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</si>
  <si>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</si>
  <si>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</si>
  <si>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</si>
  <si>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</si>
  <si>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</si>
  <si>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●ゴールシークの使い方</t>
    <rPh sb="8" eb="9">
      <t>ツカ</t>
    </rPh>
    <rPh sb="10" eb="11">
      <t>カタ</t>
    </rPh>
    <phoneticPr fontId="2"/>
  </si>
  <si>
    <t>　　短期借入金の金額を探し出す　（ゴールを探す＝ ゴールシーク</t>
    <rPh sb="2" eb="7">
      <t>タン</t>
    </rPh>
    <rPh sb="8" eb="10">
      <t>キンガク</t>
    </rPh>
    <rPh sb="11" eb="12">
      <t>サガ</t>
    </rPh>
    <rPh sb="13" eb="14">
      <t>ダ</t>
    </rPh>
    <rPh sb="21" eb="22">
      <t>サガ</t>
    </rPh>
    <phoneticPr fontId="2"/>
  </si>
  <si>
    <t>↑　数式の入っている「検算」のセルが、目標値の０になるような</t>
    <rPh sb="2" eb="4">
      <t>スウシキ</t>
    </rPh>
    <rPh sb="5" eb="6">
      <t>ハイ</t>
    </rPh>
    <rPh sb="11" eb="13">
      <t>ケンザン</t>
    </rPh>
    <rPh sb="19" eb="22">
      <t>モクヒョウチ</t>
    </rPh>
    <phoneticPr fontId="2"/>
  </si>
  <si>
    <t>↓↓</t>
    <phoneticPr fontId="2"/>
  </si>
  <si>
    <t>＞　変化させるセル（短期借入金、44行目）　＞　OKをクリック</t>
    <rPh sb="18" eb="20">
      <t>ギョウメ</t>
    </rPh>
    <phoneticPr fontId="2"/>
  </si>
  <si>
    <t>　　</t>
    <phoneticPr fontId="2"/>
  </si>
  <si>
    <r>
      <t>※　経常利益がマイナスの時は法人税が</t>
    </r>
    <r>
      <rPr>
        <sz val="10"/>
        <color rgb="FFFF0000"/>
        <rFont val="Meiryo UI"/>
        <family val="3"/>
        <charset val="128"/>
      </rPr>
      <t>0になるよう設定している</t>
    </r>
    <rPh sb="2" eb="6">
      <t>ケイジョウリエキ</t>
    </rPh>
    <rPh sb="12" eb="13">
      <t>トキ</t>
    </rPh>
    <rPh sb="14" eb="17">
      <t>ホウジ</t>
    </rPh>
    <rPh sb="24" eb="26">
      <t>セッテイ</t>
    </rPh>
    <phoneticPr fontId="2"/>
  </si>
  <si>
    <t>▶　予測財務資料を作る意義</t>
    <rPh sb="2" eb="4">
      <t>ヨソク</t>
    </rPh>
    <rPh sb="4" eb="6">
      <t>ザイム</t>
    </rPh>
    <rPh sb="6" eb="8">
      <t>シリョウ</t>
    </rPh>
    <rPh sb="9" eb="10">
      <t>ツク</t>
    </rPh>
    <rPh sb="11" eb="13">
      <t>イギ</t>
    </rPh>
    <phoneticPr fontId="2"/>
  </si>
  <si>
    <t>▶　分析対象企業の状況により、見るべき点・分析する点が変わる</t>
    <rPh sb="2" eb="4">
      <t>ブンセキ</t>
    </rPh>
    <rPh sb="4" eb="6">
      <t>タイショウ</t>
    </rPh>
    <rPh sb="6" eb="8">
      <t>キギョウ</t>
    </rPh>
    <rPh sb="9" eb="11">
      <t>ジョウキョウ</t>
    </rPh>
    <rPh sb="15" eb="16">
      <t>ミ</t>
    </rPh>
    <rPh sb="19" eb="20">
      <t>テン</t>
    </rPh>
    <rPh sb="21" eb="23">
      <t>ブンセキ</t>
    </rPh>
    <rPh sb="25" eb="26">
      <t>テン</t>
    </rPh>
    <rPh sb="27" eb="28">
      <t>カ</t>
    </rPh>
    <phoneticPr fontId="2"/>
  </si>
  <si>
    <t>▶　具体的な作り方・手順</t>
    <phoneticPr fontId="2"/>
  </si>
  <si>
    <t>※　貸借の一致はゴールシーク機能を使うと便利</t>
    <rPh sb="2" eb="4">
      <t>タイシャク</t>
    </rPh>
    <rPh sb="5" eb="7">
      <t>イッチ</t>
    </rPh>
    <rPh sb="14" eb="16">
      <t>キノウ</t>
    </rPh>
    <rPh sb="17" eb="18">
      <t>ツカ</t>
    </rPh>
    <rPh sb="20" eb="22">
      <t>ベンリ</t>
    </rPh>
    <phoneticPr fontId="2"/>
  </si>
  <si>
    <t>▶　次のページに作成用フォームがあります</t>
    <rPh sb="2" eb="3">
      <t>ツギ</t>
    </rPh>
    <rPh sb="8" eb="10">
      <t>サクセイ</t>
    </rPh>
    <rPh sb="10" eb="11">
      <t>ヨウ</t>
    </rPh>
    <phoneticPr fontId="2"/>
  </si>
  <si>
    <t>１．過去実績を入力</t>
    <rPh sb="2" eb="4">
      <t>カコ</t>
    </rPh>
    <rPh sb="7" eb="9">
      <t>ニュウリョク</t>
    </rPh>
    <phoneticPr fontId="13"/>
  </si>
  <si>
    <t>２．将来予想</t>
    <rPh sb="2" eb="4">
      <t>ショウライ</t>
    </rPh>
    <rPh sb="4" eb="6">
      <t>ヨソウ</t>
    </rPh>
    <phoneticPr fontId="13"/>
  </si>
  <si>
    <t>↑　このケースでは、販管費の変動費は販売数量と完全に連動すると仮定</t>
    <rPh sb="10" eb="13">
      <t>ハンカンヒ</t>
    </rPh>
    <rPh sb="14" eb="17">
      <t>ヘンドウヒ</t>
    </rPh>
    <rPh sb="18" eb="22">
      <t>ハンバイスウリョウ</t>
    </rPh>
    <rPh sb="23" eb="25">
      <t>カンゼン</t>
    </rPh>
    <rPh sb="26" eb="28">
      <t>レンドウ</t>
    </rPh>
    <rPh sb="31" eb="33">
      <t>カテイ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</si>
</sst>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%"/>
    <numFmt numFmtId="177" formatCode="#,##0&quot;千&quot;&quot;円&quot;"/>
    <numFmt numFmtId="178" formatCode="0.0&quot;倍&quot;"/>
    <numFmt numFmtId="179" formatCode="0.00\ &quot;回&quot;&quot;転&quot;"/>
    <numFmt numFmtId="180" formatCode="0&quot;年&quot;"/>
    <numFmt numFmtId="181" formatCode="0.0\ &quot;日&quot;"/>
    <numFmt numFmtId="182" formatCode="0.0\ &quot;ヶ&quot;&quot;月&quot;"/>
  </numFmts>
  <fonts count="22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Meiryo"/>
      <family val="3"/>
      <charset val="128"/>
    </font>
    <font>
      <b/>
      <sz val="11"/>
      <color rgb="FF0000FF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0000FF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0000FF"/>
      <name val="Meiryo UI"/>
      <family val="3"/>
      <charset val="128"/>
    </font>
    <font>
      <sz val="10"/>
      <name val="Meiryo UI"/>
      <family val="3"/>
      <charset val="128"/>
    </font>
    <font>
      <sz val="6"/>
      <name val="Meiryo"/>
      <family val="3"/>
      <charset val="128"/>
    </font>
    <font>
      <sz val="6"/>
      <name val="ＭＳ Ｐゴシック"/>
      <family val="3"/>
      <charset val="128"/>
    </font>
    <font>
      <sz val="10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theme="9" tint="-0.249977111117893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color rgb="FF0000FF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0"/>
      <color rgb="FFFF0000"/>
      <name val="Meiryo UI"/>
      <family val="3"/>
    </font>
    <font>
      <b/>
      <sz val="11"/>
      <color rgb="FFFF0000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EEAF6"/>
        <bgColor rgb="FFDEEAF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rgb="FFDEEAF6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rgb="FFDEEAF6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theme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>
      <alignment vertical="center"/>
    </xf>
    <xf numFmtId="176" fontId="5" fillId="0" borderId="0" xfId="4" applyNumberFormat="1" applyFont="1" applyFill="1" applyBorder="1" applyAlignment="1">
      <alignment horizontal="right" vertical="center"/>
    </xf>
    <xf numFmtId="176" fontId="5" fillId="0" borderId="0" xfId="4" applyNumberFormat="1" applyFont="1" applyFill="1" applyBorder="1">
      <alignment vertical="center"/>
    </xf>
    <xf numFmtId="179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179" fontId="5" fillId="0" borderId="0" xfId="4" applyNumberFormat="1" applyFont="1" applyFill="1" applyBorder="1" applyAlignment="1">
      <alignment horizontal="right" vertical="center"/>
    </xf>
    <xf numFmtId="177" fontId="8" fillId="0" borderId="0" xfId="0" applyNumberFormat="1" applyFont="1" applyFill="1" applyBorder="1" applyAlignment="1">
      <alignment horizontal="left" vertical="center"/>
    </xf>
    <xf numFmtId="176" fontId="8" fillId="0" borderId="0" xfId="4" applyNumberFormat="1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178" fontId="5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38" fontId="5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5" xfId="0" applyFont="1" applyBorder="1" applyAlignment="1">
      <alignment vertical="center"/>
    </xf>
    <xf numFmtId="180" fontId="10" fillId="4" borderId="5" xfId="0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0" fontId="14" fillId="5" borderId="0" xfId="0" applyFont="1" applyFill="1" applyAlignment="1">
      <alignment vertical="center"/>
    </xf>
    <xf numFmtId="38" fontId="10" fillId="5" borderId="0" xfId="0" applyNumberFormat="1" applyFont="1" applyFill="1" applyAlignment="1">
      <alignment horizontal="right" vertical="center"/>
    </xf>
    <xf numFmtId="176" fontId="14" fillId="5" borderId="0" xfId="3" applyNumberFormat="1" applyFont="1" applyFill="1" applyBorder="1" applyAlignment="1">
      <alignment vertical="center"/>
    </xf>
    <xf numFmtId="38" fontId="10" fillId="0" borderId="0" xfId="0" applyNumberFormat="1" applyFont="1" applyAlignment="1">
      <alignment vertical="center"/>
    </xf>
    <xf numFmtId="0" fontId="14" fillId="5" borderId="3" xfId="0" applyFont="1" applyFill="1" applyBorder="1" applyAlignment="1">
      <alignment vertical="center"/>
    </xf>
    <xf numFmtId="38" fontId="10" fillId="5" borderId="3" xfId="0" applyNumberFormat="1" applyFont="1" applyFill="1" applyBorder="1" applyAlignment="1">
      <alignment vertical="center"/>
    </xf>
    <xf numFmtId="176" fontId="14" fillId="5" borderId="3" xfId="3" applyNumberFormat="1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176" fontId="14" fillId="0" borderId="7" xfId="3" applyNumberFormat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0" fontId="14" fillId="0" borderId="3" xfId="0" applyFont="1" applyBorder="1" applyAlignment="1">
      <alignment vertical="center"/>
    </xf>
    <xf numFmtId="176" fontId="14" fillId="0" borderId="0" xfId="3" applyNumberFormat="1" applyFont="1" applyFill="1" applyBorder="1" applyAlignment="1">
      <alignment vertical="center"/>
    </xf>
    <xf numFmtId="38" fontId="14" fillId="0" borderId="0" xfId="0" applyNumberFormat="1" applyFont="1" applyAlignment="1">
      <alignment vertical="center"/>
    </xf>
    <xf numFmtId="0" fontId="14" fillId="0" borderId="0" xfId="0" applyFont="1" applyFill="1" applyBorder="1" applyAlignment="1">
      <alignment vertical="center"/>
    </xf>
    <xf numFmtId="9" fontId="11" fillId="0" borderId="0" xfId="4" applyFont="1" applyFill="1" applyBorder="1" applyAlignment="1">
      <alignment vertical="center"/>
    </xf>
    <xf numFmtId="0" fontId="14" fillId="5" borderId="1" xfId="0" applyFont="1" applyFill="1" applyBorder="1" applyAlignment="1">
      <alignment vertical="center"/>
    </xf>
    <xf numFmtId="176" fontId="14" fillId="5" borderId="1" xfId="3" applyNumberFormat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4" fillId="0" borderId="3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38" fontId="14" fillId="0" borderId="1" xfId="1" applyFont="1" applyFill="1" applyBorder="1" applyAlignment="1">
      <alignment vertical="center"/>
    </xf>
    <xf numFmtId="0" fontId="14" fillId="0" borderId="6" xfId="0" applyFont="1" applyBorder="1" applyAlignment="1">
      <alignment vertical="center"/>
    </xf>
    <xf numFmtId="38" fontId="14" fillId="0" borderId="6" xfId="0" applyNumberFormat="1" applyFont="1" applyBorder="1" applyAlignment="1">
      <alignment vertical="center"/>
    </xf>
    <xf numFmtId="181" fontId="14" fillId="5" borderId="0" xfId="1" applyNumberFormat="1" applyFont="1" applyFill="1" applyBorder="1" applyAlignment="1">
      <alignment vertical="center"/>
    </xf>
    <xf numFmtId="181" fontId="14" fillId="5" borderId="0" xfId="0" applyNumberFormat="1" applyFont="1" applyFill="1" applyAlignment="1">
      <alignment vertical="center"/>
    </xf>
    <xf numFmtId="0" fontId="14" fillId="0" borderId="4" xfId="0" applyFont="1" applyBorder="1" applyAlignment="1">
      <alignment vertical="center"/>
    </xf>
    <xf numFmtId="0" fontId="14" fillId="6" borderId="7" xfId="0" applyFont="1" applyFill="1" applyBorder="1" applyAlignment="1">
      <alignment vertical="center"/>
    </xf>
    <xf numFmtId="38" fontId="14" fillId="6" borderId="7" xfId="0" applyNumberFormat="1" applyFont="1" applyFill="1" applyBorder="1" applyAlignment="1">
      <alignment vertical="center"/>
    </xf>
    <xf numFmtId="38" fontId="14" fillId="0" borderId="0" xfId="0" applyNumberFormat="1" applyFont="1" applyAlignment="1">
      <alignment horizontal="right" vertical="center"/>
    </xf>
    <xf numFmtId="38" fontId="14" fillId="0" borderId="4" xfId="1" applyFont="1" applyFill="1" applyBorder="1" applyAlignment="1">
      <alignment horizontal="right" vertical="center"/>
    </xf>
    <xf numFmtId="181" fontId="14" fillId="5" borderId="0" xfId="0" applyNumberFormat="1" applyFont="1" applyFill="1" applyAlignment="1">
      <alignment horizontal="right" vertical="center"/>
    </xf>
    <xf numFmtId="0" fontId="14" fillId="0" borderId="2" xfId="0" applyFont="1" applyBorder="1" applyAlignment="1">
      <alignment vertical="center"/>
    </xf>
    <xf numFmtId="182" fontId="14" fillId="5" borderId="1" xfId="0" applyNumberFormat="1" applyFont="1" applyFill="1" applyBorder="1" applyAlignment="1">
      <alignment vertical="center"/>
    </xf>
    <xf numFmtId="38" fontId="11" fillId="0" borderId="0" xfId="0" applyNumberFormat="1" applyFont="1" applyAlignment="1">
      <alignment vertical="center"/>
    </xf>
    <xf numFmtId="0" fontId="14" fillId="6" borderId="1" xfId="0" applyFont="1" applyFill="1" applyBorder="1" applyAlignment="1">
      <alignment vertical="center"/>
    </xf>
    <xf numFmtId="38" fontId="14" fillId="6" borderId="1" xfId="0" applyNumberFormat="1" applyFont="1" applyFill="1" applyBorder="1" applyAlignment="1">
      <alignment vertical="center"/>
    </xf>
    <xf numFmtId="0" fontId="14" fillId="7" borderId="0" xfId="0" applyFont="1" applyFill="1" applyAlignment="1">
      <alignment vertical="center"/>
    </xf>
    <xf numFmtId="4" fontId="14" fillId="7" borderId="0" xfId="0" applyNumberFormat="1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0" applyNumberFormat="1" applyFont="1" applyFill="1" applyBorder="1" applyAlignment="1">
      <alignment horizontal="right" vertical="center"/>
    </xf>
    <xf numFmtId="176" fontId="14" fillId="0" borderId="0" xfId="4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179" fontId="14" fillId="0" borderId="0" xfId="4" applyNumberFormat="1" applyFont="1" applyFill="1" applyBorder="1" applyAlignment="1">
      <alignment horizontal="right" vertical="center"/>
    </xf>
    <xf numFmtId="178" fontId="14" fillId="0" borderId="0" xfId="1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77" fontId="10" fillId="0" borderId="0" xfId="0" applyNumberFormat="1" applyFont="1" applyFill="1" applyBorder="1" applyAlignment="1">
      <alignment horizontal="right" vertical="center"/>
    </xf>
    <xf numFmtId="176" fontId="11" fillId="0" borderId="0" xfId="4" applyNumberFormat="1" applyFont="1" applyFill="1" applyBorder="1" applyAlignment="1">
      <alignment horizontal="left" vertical="center"/>
    </xf>
    <xf numFmtId="177" fontId="10" fillId="0" borderId="0" xfId="0" applyNumberFormat="1" applyFont="1" applyFill="1" applyBorder="1" applyAlignment="1">
      <alignment horizontal="left" vertical="center"/>
    </xf>
    <xf numFmtId="179" fontId="14" fillId="0" borderId="0" xfId="0" applyNumberFormat="1" applyFont="1" applyFill="1" applyBorder="1" applyAlignment="1">
      <alignment horizontal="right" vertical="center"/>
    </xf>
    <xf numFmtId="178" fontId="14" fillId="0" borderId="0" xfId="0" applyNumberFormat="1" applyFont="1" applyFill="1" applyBorder="1" applyAlignment="1">
      <alignment vertical="center"/>
    </xf>
    <xf numFmtId="176" fontId="14" fillId="0" borderId="0" xfId="4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176" fontId="10" fillId="2" borderId="0" xfId="4" applyNumberFormat="1" applyFont="1" applyFill="1" applyBorder="1" applyAlignment="1">
      <alignment horizontal="right" vertical="center"/>
    </xf>
    <xf numFmtId="176" fontId="16" fillId="0" borderId="0" xfId="0" applyNumberFormat="1" applyFont="1" applyFill="1" applyBorder="1" applyAlignment="1">
      <alignment horizontal="right" vertical="center"/>
    </xf>
    <xf numFmtId="38" fontId="16" fillId="0" borderId="0" xfId="0" applyNumberFormat="1" applyFont="1" applyFill="1" applyBorder="1" applyAlignment="1">
      <alignment horizontal="right" vertical="center"/>
    </xf>
    <xf numFmtId="38" fontId="14" fillId="5" borderId="0" xfId="0" applyNumberFormat="1" applyFont="1" applyFill="1" applyAlignment="1">
      <alignment vertical="center"/>
    </xf>
    <xf numFmtId="38" fontId="14" fillId="5" borderId="3" xfId="0" applyNumberFormat="1" applyFont="1" applyFill="1" applyBorder="1" applyAlignment="1">
      <alignment vertical="center"/>
    </xf>
    <xf numFmtId="176" fontId="14" fillId="5" borderId="0" xfId="4" applyNumberFormat="1" applyFont="1" applyFill="1" applyBorder="1" applyAlignment="1">
      <alignment vertical="center"/>
    </xf>
    <xf numFmtId="176" fontId="16" fillId="5" borderId="0" xfId="0" applyNumberFormat="1" applyFont="1" applyFill="1" applyBorder="1" applyAlignment="1">
      <alignment horizontal="right" vertical="center"/>
    </xf>
    <xf numFmtId="0" fontId="14" fillId="5" borderId="0" xfId="0" applyFont="1" applyFill="1" applyBorder="1" applyAlignment="1">
      <alignment horizontal="left" vertical="center"/>
    </xf>
    <xf numFmtId="176" fontId="16" fillId="5" borderId="1" xfId="0" applyNumberFormat="1" applyFont="1" applyFill="1" applyBorder="1" applyAlignment="1">
      <alignment horizontal="right" vertical="center"/>
    </xf>
    <xf numFmtId="180" fontId="10" fillId="8" borderId="5" xfId="0" applyNumberFormat="1" applyFont="1" applyFill="1" applyBorder="1" applyAlignment="1">
      <alignment horizontal="right" vertical="center"/>
    </xf>
    <xf numFmtId="0" fontId="14" fillId="5" borderId="0" xfId="0" applyFont="1" applyFill="1" applyBorder="1" applyAlignment="1">
      <alignment vertical="center"/>
    </xf>
    <xf numFmtId="176" fontId="14" fillId="5" borderId="0" xfId="4" applyNumberFormat="1" applyFont="1" applyFill="1" applyBorder="1" applyAlignment="1">
      <alignment horizontal="right" vertical="center"/>
    </xf>
    <xf numFmtId="38" fontId="10" fillId="2" borderId="0" xfId="1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right" vertical="center"/>
    </xf>
    <xf numFmtId="38" fontId="16" fillId="0" borderId="0" xfId="0" applyNumberFormat="1" applyFont="1" applyAlignment="1">
      <alignment vertical="center"/>
    </xf>
    <xf numFmtId="38" fontId="14" fillId="0" borderId="2" xfId="0" applyNumberFormat="1" applyFont="1" applyBorder="1" applyAlignment="1">
      <alignment vertical="center"/>
    </xf>
    <xf numFmtId="176" fontId="16" fillId="5" borderId="0" xfId="3" applyNumberFormat="1" applyFont="1" applyFill="1" applyBorder="1" applyAlignment="1">
      <alignment vertical="center"/>
    </xf>
    <xf numFmtId="176" fontId="16" fillId="5" borderId="3" xfId="3" applyNumberFormat="1" applyFont="1" applyFill="1" applyBorder="1" applyAlignment="1">
      <alignment vertical="center"/>
    </xf>
    <xf numFmtId="176" fontId="10" fillId="0" borderId="0" xfId="4" applyNumberFormat="1" applyFont="1" applyFill="1" applyBorder="1" applyAlignment="1">
      <alignment horizontal="right" vertical="center"/>
    </xf>
    <xf numFmtId="176" fontId="16" fillId="0" borderId="0" xfId="4" applyNumberFormat="1" applyFont="1" applyFill="1" applyBorder="1" applyAlignment="1">
      <alignment horizontal="right" vertical="center"/>
    </xf>
    <xf numFmtId="181" fontId="10" fillId="0" borderId="0" xfId="1" applyNumberFormat="1" applyFont="1" applyFill="1" applyBorder="1" applyAlignment="1">
      <alignment vertical="center"/>
    </xf>
    <xf numFmtId="181" fontId="14" fillId="0" borderId="0" xfId="4" applyNumberFormat="1" applyFont="1" applyFill="1" applyBorder="1" applyAlignment="1">
      <alignment horizontal="right" vertical="center"/>
    </xf>
    <xf numFmtId="38" fontId="14" fillId="0" borderId="3" xfId="1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7" fillId="0" borderId="0" xfId="0" applyFont="1" applyFill="1" applyBorder="1" applyAlignment="1">
      <alignment horizontal="left" vertical="center"/>
    </xf>
    <xf numFmtId="38" fontId="10" fillId="9" borderId="0" xfId="1" applyFont="1" applyFill="1" applyAlignment="1">
      <alignment vertical="center"/>
    </xf>
    <xf numFmtId="0" fontId="14" fillId="9" borderId="0" xfId="0" applyFont="1" applyFill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4" fillId="4" borderId="0" xfId="0" applyFont="1" applyFill="1" applyAlignment="1">
      <alignment horizontal="center" vertical="center"/>
    </xf>
    <xf numFmtId="0" fontId="14" fillId="8" borderId="0" xfId="0" applyFont="1" applyFill="1" applyAlignment="1">
      <alignment horizontal="center" vertical="center"/>
    </xf>
    <xf numFmtId="176" fontId="14" fillId="0" borderId="8" xfId="0" applyNumberFormat="1" applyFont="1" applyFill="1" applyBorder="1" applyAlignment="1">
      <alignment horizontal="right" vertical="center"/>
    </xf>
    <xf numFmtId="176" fontId="14" fillId="0" borderId="9" xfId="0" applyNumberFormat="1" applyFont="1" applyFill="1" applyBorder="1" applyAlignment="1">
      <alignment horizontal="right" vertical="center"/>
    </xf>
    <xf numFmtId="176" fontId="14" fillId="0" borderId="10" xfId="0" applyNumberFormat="1" applyFont="1" applyFill="1" applyBorder="1" applyAlignment="1">
      <alignment horizontal="right" vertical="center"/>
    </xf>
    <xf numFmtId="176" fontId="10" fillId="2" borderId="8" xfId="4" applyNumberFormat="1" applyFont="1" applyFill="1" applyBorder="1" applyAlignment="1">
      <alignment horizontal="right" vertical="center"/>
    </xf>
    <xf numFmtId="176" fontId="10" fillId="2" borderId="9" xfId="4" applyNumberFormat="1" applyFont="1" applyFill="1" applyBorder="1" applyAlignment="1">
      <alignment horizontal="right" vertical="center"/>
    </xf>
    <xf numFmtId="176" fontId="10" fillId="2" borderId="10" xfId="4" applyNumberFormat="1" applyFont="1" applyFill="1" applyBorder="1" applyAlignment="1">
      <alignment horizontal="right" vertical="center"/>
    </xf>
    <xf numFmtId="181" fontId="10" fillId="2" borderId="8" xfId="1" applyNumberFormat="1" applyFont="1" applyFill="1" applyBorder="1" applyAlignment="1">
      <alignment vertical="center"/>
    </xf>
    <xf numFmtId="181" fontId="10" fillId="2" borderId="9" xfId="1" applyNumberFormat="1" applyFont="1" applyFill="1" applyBorder="1" applyAlignment="1">
      <alignment vertical="center"/>
    </xf>
    <xf numFmtId="181" fontId="10" fillId="2" borderId="10" xfId="1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76" fontId="21" fillId="0" borderId="0" xfId="4" applyNumberFormat="1" applyFont="1" applyFill="1" applyBorder="1" applyAlignment="1">
      <alignment horizontal="center" vertical="center"/>
    </xf>
    <xf numFmtId="179" fontId="21" fillId="0" borderId="0" xfId="4" applyNumberFormat="1" applyFont="1" applyFill="1" applyBorder="1" applyAlignment="1">
      <alignment horizontal="center" vertical="center"/>
    </xf>
    <xf numFmtId="178" fontId="21" fillId="0" borderId="0" xfId="1" applyNumberFormat="1" applyFont="1" applyFill="1" applyBorder="1" applyAlignment="1">
      <alignment horizontal="center" vertical="center"/>
    </xf>
    <xf numFmtId="177" fontId="21" fillId="0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right" vertical="center"/>
    </xf>
    <xf numFmtId="0" fontId="10" fillId="2" borderId="12" xfId="0" applyFont="1" applyFill="1" applyBorder="1" applyAlignment="1">
      <alignment horizontal="right" vertical="center"/>
    </xf>
    <xf numFmtId="0" fontId="10" fillId="2" borderId="13" xfId="0" applyFont="1" applyFill="1" applyBorder="1" applyAlignment="1">
      <alignment horizontal="right" vertical="center"/>
    </xf>
    <xf numFmtId="38" fontId="10" fillId="2" borderId="14" xfId="1" applyFont="1" applyFill="1" applyBorder="1" applyAlignment="1">
      <alignment horizontal="right" vertical="center"/>
    </xf>
    <xf numFmtId="38" fontId="10" fillId="2" borderId="15" xfId="1" applyFont="1" applyFill="1" applyBorder="1" applyAlignment="1">
      <alignment horizontal="right" vertical="center"/>
    </xf>
    <xf numFmtId="38" fontId="10" fillId="2" borderId="16" xfId="1" applyFont="1" applyFill="1" applyBorder="1" applyAlignment="1">
      <alignment horizontal="right" vertical="center"/>
    </xf>
    <xf numFmtId="38" fontId="10" fillId="2" borderId="17" xfId="1" applyFont="1" applyFill="1" applyBorder="1" applyAlignment="1">
      <alignment horizontal="right" vertical="center"/>
    </xf>
    <xf numFmtId="38" fontId="10" fillId="2" borderId="18" xfId="1" applyFont="1" applyFill="1" applyBorder="1" applyAlignment="1">
      <alignment horizontal="right" vertical="center"/>
    </xf>
    <xf numFmtId="0" fontId="14" fillId="0" borderId="0" xfId="0" applyFo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/>
    </xf>
    <xf numFmtId="176" fontId="5" fillId="0" borderId="19" xfId="4" applyNumberFormat="1" applyFont="1" applyFill="1" applyBorder="1" applyAlignment="1">
      <alignment horizontal="right" vertical="center"/>
    </xf>
    <xf numFmtId="0" fontId="14" fillId="10" borderId="0" xfId="0" applyFont="1" applyFill="1" applyAlignment="1">
      <alignment horizontal="center" vertical="center"/>
    </xf>
    <xf numFmtId="180" fontId="10" fillId="10" borderId="5" xfId="0" applyNumberFormat="1" applyFont="1" applyFill="1" applyBorder="1" applyAlignment="1">
      <alignment horizontal="right" vertical="center"/>
    </xf>
    <xf numFmtId="38" fontId="10" fillId="11" borderId="0" xfId="1" applyFont="1" applyFill="1" applyBorder="1" applyAlignment="1">
      <alignment horizontal="right" vertical="center"/>
    </xf>
    <xf numFmtId="38" fontId="10" fillId="11" borderId="0" xfId="0" applyNumberFormat="1" applyFont="1" applyFill="1" applyAlignment="1">
      <alignment vertical="center"/>
    </xf>
    <xf numFmtId="38" fontId="10" fillId="11" borderId="3" xfId="0" applyNumberFormat="1" applyFont="1" applyFill="1" applyBorder="1" applyAlignment="1">
      <alignment vertical="center"/>
    </xf>
    <xf numFmtId="38" fontId="10" fillId="11" borderId="0" xfId="1" applyFont="1" applyFill="1" applyBorder="1" applyAlignment="1">
      <alignment vertical="center"/>
    </xf>
    <xf numFmtId="38" fontId="10" fillId="11" borderId="1" xfId="1" applyFont="1" applyFill="1" applyBorder="1" applyAlignment="1">
      <alignment vertical="center"/>
    </xf>
    <xf numFmtId="38" fontId="10" fillId="11" borderId="4" xfId="0" applyNumberFormat="1" applyFont="1" applyFill="1" applyBorder="1" applyAlignment="1">
      <alignment vertical="center"/>
    </xf>
    <xf numFmtId="38" fontId="10" fillId="11" borderId="0" xfId="1" applyFont="1" applyFill="1" applyAlignment="1">
      <alignment vertical="center"/>
    </xf>
    <xf numFmtId="38" fontId="10" fillId="11" borderId="2" xfId="0" applyNumberFormat="1" applyFont="1" applyFill="1" applyBorder="1" applyAlignment="1">
      <alignment vertical="center"/>
    </xf>
  </cellXfs>
  <cellStyles count="5">
    <cellStyle name="パーセント" xfId="4" builtinId="5"/>
    <cellStyle name="パーセント 2" xfId="3" xr:uid="{7EE0011B-764D-492C-AEB7-A922824CD760}"/>
    <cellStyle name="桁区切り" xfId="1" builtinId="6"/>
    <cellStyle name="標準" xfId="0" builtinId="0"/>
    <cellStyle name="標準 2" xfId="2" xr:uid="{A155DC3A-B7A5-485A-8456-4584DC2A18AB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-4943094</xdr:colOff>
      <xdr:row>105</xdr:row>
      <xdr:rowOff>237743</xdr:rowOff>
    </xdr:from>
    <xdr:to>
      <xdr:col>0</xdr:col>
      <xdr:colOff>-4028313</xdr:colOff>
      <xdr:row>106</xdr:row>
      <xdr:rowOff>88772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9A60485A-0103-439B-ABD7-4B0C39E10454}"/>
            </a:ext>
          </a:extLst>
        </xdr:cNvPr>
        <xdr:cNvSpPr/>
      </xdr:nvSpPr>
      <xdr:spPr>
        <a:xfrm rot="5400000">
          <a:off x="-4535043" y="23556467"/>
          <a:ext cx="98679" cy="91478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66674</xdr:colOff>
      <xdr:row>22</xdr:row>
      <xdr:rowOff>66675</xdr:rowOff>
    </xdr:from>
    <xdr:to>
      <xdr:col>3</xdr:col>
      <xdr:colOff>514350</xdr:colOff>
      <xdr:row>25</xdr:row>
      <xdr:rowOff>32027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70564D72-4F72-43E3-9A2D-37A690C379C2}"/>
            </a:ext>
          </a:extLst>
        </xdr:cNvPr>
        <xdr:cNvSpPr/>
      </xdr:nvSpPr>
      <xdr:spPr>
        <a:xfrm>
          <a:off x="161924" y="3981450"/>
          <a:ext cx="3276601" cy="708302"/>
        </a:xfrm>
        <a:prstGeom prst="round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b="1">
              <a:latin typeface="メイリオ" panose="020B0604030504040204" pitchFamily="50" charset="-128"/>
              <a:ea typeface="メイリオ" panose="020B0604030504040204" pitchFamily="50" charset="-128"/>
            </a:rPr>
            <a:t>業績予想</a:t>
          </a:r>
        </a:p>
      </xdr:txBody>
    </xdr:sp>
    <xdr:clientData/>
  </xdr:twoCellAnchor>
  <xdr:twoCellAnchor>
    <xdr:from>
      <xdr:col>1</xdr:col>
      <xdr:colOff>47626</xdr:colOff>
      <xdr:row>25</xdr:row>
      <xdr:rowOff>142875</xdr:rowOff>
    </xdr:from>
    <xdr:to>
      <xdr:col>3</xdr:col>
      <xdr:colOff>495301</xdr:colOff>
      <xdr:row>28</xdr:row>
      <xdr:rowOff>174902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FA57EE96-4732-408C-ADE2-A19877574426}"/>
            </a:ext>
          </a:extLst>
        </xdr:cNvPr>
        <xdr:cNvSpPr/>
      </xdr:nvSpPr>
      <xdr:spPr>
        <a:xfrm>
          <a:off x="142876" y="4800600"/>
          <a:ext cx="3276600" cy="774977"/>
        </a:xfrm>
        <a:prstGeom prst="roundRect">
          <a:avLst/>
        </a:prstGeom>
        <a:solidFill>
          <a:schemeClr val="bg2">
            <a:lumMod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b="1">
              <a:latin typeface="メイリオ" panose="020B0604030504040204" pitchFamily="50" charset="-128"/>
              <a:ea typeface="メイリオ" panose="020B0604030504040204" pitchFamily="50" charset="-128"/>
            </a:rPr>
            <a:t>資金繰り</a:t>
          </a:r>
        </a:p>
      </xdr:txBody>
    </xdr:sp>
    <xdr:clientData/>
  </xdr:twoCellAnchor>
  <xdr:twoCellAnchor>
    <xdr:from>
      <xdr:col>3</xdr:col>
      <xdr:colOff>657224</xdr:colOff>
      <xdr:row>22</xdr:row>
      <xdr:rowOff>66675</xdr:rowOff>
    </xdr:from>
    <xdr:to>
      <xdr:col>6</xdr:col>
      <xdr:colOff>209550</xdr:colOff>
      <xdr:row>25</xdr:row>
      <xdr:rowOff>32027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9C1B550C-2596-4DFC-A509-F8D182E507D4}"/>
            </a:ext>
          </a:extLst>
        </xdr:cNvPr>
        <xdr:cNvSpPr/>
      </xdr:nvSpPr>
      <xdr:spPr>
        <a:xfrm>
          <a:off x="3581399" y="3981450"/>
          <a:ext cx="3295651" cy="708302"/>
        </a:xfrm>
        <a:prstGeom prst="roundRect">
          <a:avLst/>
        </a:prstGeom>
        <a:solidFill>
          <a:schemeClr val="accent2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b="1">
              <a:latin typeface="メイリオ" panose="020B0604030504040204" pitchFamily="50" charset="-128"/>
              <a:ea typeface="メイリオ" panose="020B0604030504040204" pitchFamily="50" charset="-128"/>
            </a:rPr>
            <a:t>投資余力・安全性</a:t>
          </a:r>
          <a:endParaRPr kumimoji="1" lang="ja-JP" altLang="en-US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</xdr:col>
      <xdr:colOff>638174</xdr:colOff>
      <xdr:row>25</xdr:row>
      <xdr:rowOff>142875</xdr:rowOff>
    </xdr:from>
    <xdr:to>
      <xdr:col>6</xdr:col>
      <xdr:colOff>200025</xdr:colOff>
      <xdr:row>28</xdr:row>
      <xdr:rowOff>174902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8EE89E4B-0B05-4504-ABAC-153BD1D71142}"/>
            </a:ext>
          </a:extLst>
        </xdr:cNvPr>
        <xdr:cNvSpPr/>
      </xdr:nvSpPr>
      <xdr:spPr>
        <a:xfrm>
          <a:off x="3562349" y="4800600"/>
          <a:ext cx="3305176" cy="774977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b="1">
              <a:latin typeface="メイリオ" panose="020B0604030504040204" pitchFamily="50" charset="-128"/>
              <a:ea typeface="メイリオ" panose="020B0604030504040204" pitchFamily="50" charset="-128"/>
            </a:rPr>
            <a:t>経営管理</a:t>
          </a:r>
          <a:r>
            <a:rPr lang="ja-JP" altLang="en-US" b="1">
              <a:latin typeface="メイリオ" panose="020B0604030504040204" pitchFamily="50" charset="-128"/>
              <a:ea typeface="メイリオ" panose="020B0604030504040204" pitchFamily="50" charset="-128"/>
            </a:rPr>
            <a:t>（</a:t>
          </a:r>
          <a:r>
            <a:rPr kumimoji="1" lang="ja-JP" altLang="en-US" b="1">
              <a:latin typeface="メイリオ" panose="020B0604030504040204" pitchFamily="50" charset="-128"/>
              <a:ea typeface="メイリオ" panose="020B0604030504040204" pitchFamily="50" charset="-128"/>
            </a:rPr>
            <a:t>重要指標</a:t>
          </a:r>
          <a:r>
            <a:rPr lang="ja-JP" altLang="en-US" b="1">
              <a:latin typeface="メイリオ" panose="020B0604030504040204" pitchFamily="50" charset="-128"/>
              <a:ea typeface="メイリオ" panose="020B0604030504040204" pitchFamily="50" charset="-128"/>
            </a:rPr>
            <a:t>の予測）</a:t>
          </a:r>
          <a:endParaRPr lang="en-US" altLang="ja-JP" b="1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2</xdr:col>
      <xdr:colOff>2266955</xdr:colOff>
      <xdr:row>34</xdr:row>
      <xdr:rowOff>9524</xdr:rowOff>
    </xdr:from>
    <xdr:to>
      <xdr:col>3</xdr:col>
      <xdr:colOff>504827</xdr:colOff>
      <xdr:row>39</xdr:row>
      <xdr:rowOff>19050</xdr:rowOff>
    </xdr:to>
    <xdr:sp macro="" textlink="">
      <xdr:nvSpPr>
        <xdr:cNvPr id="7" name="矢印: 上向き折線 6">
          <a:extLst>
            <a:ext uri="{FF2B5EF4-FFF2-40B4-BE49-F238E27FC236}">
              <a16:creationId xmlns:a16="http://schemas.microsoft.com/office/drawing/2014/main" id="{A40BE60E-4057-468B-9926-D49B75C10EF3}"/>
            </a:ext>
          </a:extLst>
        </xdr:cNvPr>
        <xdr:cNvSpPr/>
      </xdr:nvSpPr>
      <xdr:spPr>
        <a:xfrm rot="16200000">
          <a:off x="2652716" y="6777038"/>
          <a:ext cx="942976" cy="609597"/>
        </a:xfrm>
        <a:prstGeom prst="bentUpArrow">
          <a:avLst>
            <a:gd name="adj1" fmla="val 25000"/>
            <a:gd name="adj2" fmla="val 22030"/>
            <a:gd name="adj3" fmla="val 25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3</xdr:col>
      <xdr:colOff>638175</xdr:colOff>
      <xdr:row>34</xdr:row>
      <xdr:rowOff>114300</xdr:rowOff>
    </xdr:from>
    <xdr:to>
      <xdr:col>5</xdr:col>
      <xdr:colOff>990600</xdr:colOff>
      <xdr:row>38</xdr:row>
      <xdr:rowOff>237371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27803160-7BC8-4BAC-8AE0-03F30B880C87}"/>
            </a:ext>
          </a:extLst>
        </xdr:cNvPr>
        <xdr:cNvSpPr txBox="1"/>
      </xdr:nvSpPr>
      <xdr:spPr>
        <a:xfrm>
          <a:off x="3562350" y="6715125"/>
          <a:ext cx="2552700" cy="808871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txBody>
        <a:bodyPr wrap="square" rtlCol="0" anchor="ctr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en-US" altLang="ja-JP" sz="10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200">
              <a:latin typeface="メイリオ" panose="020B0604030504040204" pitchFamily="50" charset="-128"/>
              <a:ea typeface="メイリオ" panose="020B0604030504040204" pitchFamily="50" charset="-128"/>
            </a:rPr>
            <a:t>分析結果が微妙なら、</a:t>
          </a:r>
          <a:endParaRPr kumimoji="1" lang="en-US" altLang="ja-JP" sz="12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200">
              <a:latin typeface="メイリオ" panose="020B0604030504040204" pitchFamily="50" charset="-128"/>
              <a:ea typeface="メイリオ" panose="020B0604030504040204" pitchFamily="50" charset="-128"/>
            </a:rPr>
            <a:t>再度設計して、作り直し</a:t>
          </a:r>
          <a:endParaRPr kumimoji="1" lang="en-US" altLang="ja-JP" sz="12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endParaRPr kumimoji="1" lang="ja-JP" altLang="en-US" sz="10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-4943094</xdr:colOff>
      <xdr:row>108</xdr:row>
      <xdr:rowOff>237743</xdr:rowOff>
    </xdr:from>
    <xdr:to>
      <xdr:col>0</xdr:col>
      <xdr:colOff>-4028313</xdr:colOff>
      <xdr:row>109</xdr:row>
      <xdr:rowOff>88772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E95A2B57-1DFB-1578-3D58-7BE79D0CEA07}"/>
            </a:ext>
          </a:extLst>
        </xdr:cNvPr>
        <xdr:cNvSpPr/>
      </xdr:nvSpPr>
      <xdr:spPr>
        <a:xfrm rot="5400000">
          <a:off x="-4533138" y="9901427"/>
          <a:ext cx="94869" cy="91478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522194</xdr:colOff>
      <xdr:row>48</xdr:row>
      <xdr:rowOff>16809</xdr:rowOff>
    </xdr:from>
    <xdr:to>
      <xdr:col>21</xdr:col>
      <xdr:colOff>463661</xdr:colOff>
      <xdr:row>55</xdr:row>
      <xdr:rowOff>172381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1682D4C-B463-FD0C-CA53-2781CAB9E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933394" y="9797303"/>
          <a:ext cx="2344008" cy="1500278"/>
        </a:xfrm>
        <a:prstGeom prst="rect">
          <a:avLst/>
        </a:prstGeom>
      </xdr:spPr>
    </xdr:pic>
    <xdr:clientData/>
  </xdr:twoCellAnchor>
  <xdr:twoCellAnchor>
    <xdr:from>
      <xdr:col>11</xdr:col>
      <xdr:colOff>163606</xdr:colOff>
      <xdr:row>3</xdr:row>
      <xdr:rowOff>179293</xdr:rowOff>
    </xdr:from>
    <xdr:to>
      <xdr:col>22</xdr:col>
      <xdr:colOff>134471</xdr:colOff>
      <xdr:row>3</xdr:row>
      <xdr:rowOff>189939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83C5B67-E26A-4F58-B47F-7BF3E3B70271}"/>
            </a:ext>
          </a:extLst>
        </xdr:cNvPr>
        <xdr:cNvCxnSpPr/>
      </xdr:nvCxnSpPr>
      <xdr:spPr>
        <a:xfrm flipV="1">
          <a:off x="8572500" y="681317"/>
          <a:ext cx="8101853" cy="10646"/>
        </a:xfrm>
        <a:prstGeom prst="line">
          <a:avLst/>
        </a:prstGeom>
        <a:ln w="38100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142875</xdr:colOff>
      <xdr:row>41</xdr:row>
      <xdr:rowOff>44823</xdr:rowOff>
    </xdr:from>
    <xdr:to>
      <xdr:col>22</xdr:col>
      <xdr:colOff>143436</xdr:colOff>
      <xdr:row>41</xdr:row>
      <xdr:rowOff>66675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88491C64-0026-458D-94DA-1E94CDC0EE1F}"/>
            </a:ext>
          </a:extLst>
        </xdr:cNvPr>
        <xdr:cNvCxnSpPr/>
      </xdr:nvCxnSpPr>
      <xdr:spPr>
        <a:xfrm flipV="1">
          <a:off x="8551769" y="8498541"/>
          <a:ext cx="8131549" cy="21852"/>
        </a:xfrm>
        <a:prstGeom prst="line">
          <a:avLst/>
        </a:prstGeom>
        <a:ln w="38100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424702</xdr:colOff>
      <xdr:row>47</xdr:row>
      <xdr:rowOff>134472</xdr:rowOff>
    </xdr:from>
    <xdr:to>
      <xdr:col>21</xdr:col>
      <xdr:colOff>595032</xdr:colOff>
      <xdr:row>56</xdr:row>
      <xdr:rowOff>77322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5F0FBE9-F8E4-432F-B8F1-C83EC2486B72}"/>
            </a:ext>
          </a:extLst>
        </xdr:cNvPr>
        <xdr:cNvSpPr/>
      </xdr:nvSpPr>
      <xdr:spPr>
        <a:xfrm>
          <a:off x="13835902" y="9708778"/>
          <a:ext cx="2572871" cy="169993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EFB41-19C9-4B3A-B64F-86F1D2AA1235}">
  <dimension ref="B2:H142"/>
  <sheetViews>
    <sheetView showGridLines="0" topLeftCell="A29" zoomScale="85" zoomScaleNormal="85" zoomScaleSheetLayoutView="100" workbookViewId="0">
      <selection activeCell="B19" sqref="B19"/>
    </sheetView>
  </sheetViews>
  <sheetFormatPr defaultColWidth="9" defaultRowHeight="19.5" customHeight="1"/>
  <cols>
    <col min="1" max="1" width="1.36328125" style="1" customWidth="1"/>
    <col min="2" max="2" width="6" style="11" bestFit="1" customWidth="1"/>
    <col min="3" max="3" width="31.08984375" style="1" customWidth="1"/>
    <col min="4" max="4" width="15.6328125" style="1" customWidth="1"/>
    <col min="5" max="5" width="13.26953125" style="1" customWidth="1"/>
    <col min="6" max="6" width="20.26953125" style="1" bestFit="1" customWidth="1"/>
    <col min="7" max="7" width="11.36328125" style="1" customWidth="1"/>
    <col min="8" max="8" width="1.36328125" style="1" customWidth="1"/>
    <col min="9" max="39" width="15.6328125" style="1" customWidth="1"/>
    <col min="40" max="16384" width="9" style="1"/>
  </cols>
  <sheetData>
    <row r="2" spans="2:7" ht="19.5" customHeight="1">
      <c r="B2" s="8" t="s">
        <v>2</v>
      </c>
      <c r="C2" s="8"/>
      <c r="F2" s="11"/>
    </row>
    <row r="3" spans="2:7" ht="7.5" customHeight="1">
      <c r="B3" s="1"/>
      <c r="F3" s="11"/>
    </row>
    <row r="4" spans="2:7" ht="19.5" customHeight="1">
      <c r="B4" s="23" t="s">
        <v>128</v>
      </c>
      <c r="F4" s="11"/>
    </row>
    <row r="5" spans="2:7" ht="19.5" customHeight="1">
      <c r="B5" s="1" t="s">
        <v>3</v>
      </c>
      <c r="F5" s="11"/>
    </row>
    <row r="6" spans="2:7" ht="7.5" customHeight="1">
      <c r="B6" s="1"/>
      <c r="F6" s="11"/>
    </row>
    <row r="7" spans="2:7" ht="19.5" customHeight="1">
      <c r="B7" s="1" t="s">
        <v>5</v>
      </c>
      <c r="F7" s="11"/>
    </row>
    <row r="8" spans="2:7" ht="7.5" customHeight="1">
      <c r="B8" s="1"/>
      <c r="F8" s="11"/>
    </row>
    <row r="9" spans="2:7" ht="19.5" customHeight="1">
      <c r="B9" s="1" t="s">
        <v>6</v>
      </c>
      <c r="F9" s="11"/>
    </row>
    <row r="10" spans="2:7" ht="7.5" customHeight="1">
      <c r="B10" s="1"/>
      <c r="F10" s="11"/>
    </row>
    <row r="11" spans="2:7" ht="19.5" customHeight="1" thickBot="1">
      <c r="B11" s="155" t="s">
        <v>7</v>
      </c>
      <c r="C11" s="155"/>
      <c r="D11" s="155"/>
      <c r="E11" s="155"/>
      <c r="F11" s="155"/>
      <c r="G11" s="155"/>
    </row>
    <row r="12" spans="2:7" ht="19.5" customHeight="1">
      <c r="B12" s="7" t="s">
        <v>8</v>
      </c>
      <c r="E12" s="10"/>
      <c r="F12" s="10"/>
    </row>
    <row r="13" spans="2:7" ht="24" customHeight="1">
      <c r="B13" s="1" t="s">
        <v>4</v>
      </c>
      <c r="E13" s="10"/>
      <c r="F13" s="10"/>
    </row>
    <row r="14" spans="2:7" ht="19.5" customHeight="1">
      <c r="B14" s="23" t="s">
        <v>129</v>
      </c>
      <c r="F14" s="11"/>
    </row>
    <row r="15" spans="2:7" ht="19.5" customHeight="1">
      <c r="B15" s="10" t="s">
        <v>11</v>
      </c>
      <c r="C15" s="9"/>
      <c r="F15" s="11"/>
    </row>
    <row r="16" spans="2:7" ht="7.5" customHeight="1">
      <c r="B16" s="1"/>
      <c r="F16" s="11"/>
    </row>
    <row r="17" spans="2:7" ht="19.5" customHeight="1">
      <c r="B17" s="10" t="s">
        <v>12</v>
      </c>
      <c r="C17" s="23"/>
      <c r="F17" s="11"/>
    </row>
    <row r="18" spans="2:7" ht="7.5" customHeight="1">
      <c r="B18" s="1"/>
      <c r="F18" s="11"/>
    </row>
    <row r="19" spans="2:7" ht="19.5" customHeight="1">
      <c r="B19" s="10" t="s">
        <v>13</v>
      </c>
      <c r="C19" s="23"/>
      <c r="F19" s="11"/>
    </row>
    <row r="20" spans="2:7" ht="7.5" customHeight="1">
      <c r="B20" s="1"/>
      <c r="F20" s="11"/>
    </row>
    <row r="21" spans="2:7" ht="19.5" customHeight="1">
      <c r="B21" s="10" t="s">
        <v>9</v>
      </c>
      <c r="C21" s="9"/>
      <c r="D21" s="10" t="s">
        <v>10</v>
      </c>
      <c r="F21" s="11"/>
    </row>
    <row r="22" spans="2:7" ht="9.75" customHeight="1">
      <c r="B22" s="1"/>
      <c r="C22" s="23"/>
      <c r="F22" s="11"/>
    </row>
    <row r="23" spans="2:7" ht="19.5" customHeight="1">
      <c r="B23" s="1"/>
      <c r="F23" s="11"/>
    </row>
    <row r="24" spans="2:7" ht="19.5" customHeight="1">
      <c r="F24" s="11"/>
    </row>
    <row r="28" spans="2:7" ht="19.5" customHeight="1">
      <c r="F28" s="11"/>
    </row>
    <row r="30" spans="2:7" ht="9" customHeight="1" thickBot="1">
      <c r="B30" s="156"/>
      <c r="C30" s="155"/>
      <c r="D30" s="155"/>
      <c r="E30" s="155"/>
      <c r="F30" s="155"/>
      <c r="G30" s="155"/>
    </row>
    <row r="31" spans="2:7" ht="24" customHeight="1"/>
    <row r="32" spans="2:7" ht="19.5" customHeight="1">
      <c r="B32" s="23" t="s">
        <v>130</v>
      </c>
      <c r="F32" s="11"/>
    </row>
    <row r="33" spans="2:7" ht="19.5" customHeight="1">
      <c r="B33" s="10" t="s">
        <v>14</v>
      </c>
      <c r="C33" s="9"/>
      <c r="F33" s="11"/>
    </row>
    <row r="34" spans="2:7" ht="7.5" customHeight="1">
      <c r="B34" s="1"/>
      <c r="F34" s="11"/>
    </row>
    <row r="35" spans="2:7" ht="19.5" customHeight="1">
      <c r="B35" s="10" t="s">
        <v>18</v>
      </c>
      <c r="C35" s="23"/>
      <c r="F35" s="11"/>
    </row>
    <row r="36" spans="2:7" ht="7.5" customHeight="1">
      <c r="B36" s="1"/>
      <c r="F36" s="11"/>
    </row>
    <row r="37" spans="2:7" ht="19.5" customHeight="1">
      <c r="B37" s="10" t="s">
        <v>15</v>
      </c>
      <c r="C37" s="23"/>
      <c r="F37" s="11"/>
    </row>
    <row r="38" spans="2:7" ht="7.5" customHeight="1">
      <c r="B38" s="1"/>
      <c r="F38" s="11"/>
    </row>
    <row r="39" spans="2:7" ht="19.5" customHeight="1">
      <c r="B39" s="10" t="s">
        <v>16</v>
      </c>
      <c r="C39" s="9"/>
      <c r="D39" s="10"/>
      <c r="F39" s="11"/>
    </row>
    <row r="40" spans="2:7" ht="7.5" customHeight="1">
      <c r="B40" s="1"/>
      <c r="F40" s="11"/>
    </row>
    <row r="41" spans="2:7" ht="19.5" customHeight="1">
      <c r="B41" s="1" t="s">
        <v>17</v>
      </c>
      <c r="D41" s="28"/>
      <c r="E41" s="28"/>
      <c r="F41" s="11"/>
    </row>
    <row r="42" spans="2:7" ht="7.2" customHeight="1">
      <c r="B42" s="1"/>
      <c r="F42" s="11"/>
    </row>
    <row r="43" spans="2:7" ht="19.5" customHeight="1">
      <c r="B43" s="22" t="s">
        <v>131</v>
      </c>
      <c r="D43" s="25"/>
      <c r="E43" s="25"/>
    </row>
    <row r="44" spans="2:7" ht="7.2" customHeight="1" thickBot="1">
      <c r="B44" s="156"/>
      <c r="C44" s="155"/>
      <c r="D44" s="157"/>
      <c r="E44" s="157"/>
      <c r="F44" s="155"/>
      <c r="G44" s="155"/>
    </row>
    <row r="45" spans="2:7" ht="19.5" customHeight="1">
      <c r="D45" s="25"/>
      <c r="E45" s="25"/>
    </row>
    <row r="46" spans="2:7" ht="19.5" customHeight="1">
      <c r="B46" s="23" t="s">
        <v>132</v>
      </c>
      <c r="D46" s="28"/>
      <c r="E46" s="28"/>
    </row>
    <row r="47" spans="2:7" ht="19.5" customHeight="1">
      <c r="B47" s="31"/>
      <c r="D47" s="28"/>
      <c r="E47" s="28"/>
    </row>
    <row r="48" spans="2:7" ht="19.5" customHeight="1">
      <c r="B48" s="31"/>
      <c r="D48" s="28"/>
      <c r="E48" s="28"/>
    </row>
    <row r="49" spans="2:6" ht="19.5" customHeight="1">
      <c r="B49" s="31"/>
      <c r="D49" s="28"/>
      <c r="E49" s="28"/>
    </row>
    <row r="50" spans="2:6" ht="19.5" customHeight="1">
      <c r="B50" s="31"/>
      <c r="D50" s="28"/>
      <c r="E50" s="28"/>
    </row>
    <row r="51" spans="2:6" ht="19.5" customHeight="1">
      <c r="B51" s="31"/>
      <c r="D51" s="28"/>
      <c r="E51" s="28"/>
    </row>
    <row r="52" spans="2:6" ht="19.5" customHeight="1">
      <c r="B52" s="1"/>
      <c r="D52" s="25"/>
      <c r="E52" s="25"/>
    </row>
    <row r="53" spans="2:6" ht="19.5" customHeight="1">
      <c r="B53" s="1"/>
      <c r="D53" s="4"/>
      <c r="E53" s="4"/>
    </row>
    <row r="55" spans="2:6" ht="19.5" customHeight="1">
      <c r="C55" s="7"/>
      <c r="D55" s="29"/>
      <c r="E55" s="29"/>
    </row>
    <row r="56" spans="2:6" ht="19.5" customHeight="1">
      <c r="C56" s="7"/>
      <c r="D56" s="29"/>
      <c r="E56" s="29"/>
    </row>
    <row r="57" spans="2:6" ht="19.5" customHeight="1">
      <c r="D57" s="25"/>
      <c r="E57" s="25"/>
    </row>
    <row r="58" spans="2:6" ht="19.5" customHeight="1">
      <c r="D58" s="4"/>
      <c r="E58" s="4"/>
    </row>
    <row r="60" spans="2:6" ht="19.5" customHeight="1">
      <c r="C60" s="9"/>
      <c r="D60" s="30"/>
      <c r="E60" s="30"/>
    </row>
    <row r="61" spans="2:6" ht="19.5" customHeight="1">
      <c r="D61" s="4"/>
      <c r="E61" s="4"/>
    </row>
    <row r="62" spans="2:6" ht="19.5" customHeight="1">
      <c r="C62" s="9"/>
      <c r="D62" s="29"/>
      <c r="E62" s="29"/>
    </row>
    <row r="63" spans="2:6" ht="19.5" customHeight="1">
      <c r="D63" s="19"/>
      <c r="E63" s="19"/>
      <c r="F63" s="11"/>
    </row>
    <row r="64" spans="2:6" ht="19.5" customHeight="1">
      <c r="C64" s="9"/>
      <c r="D64" s="24"/>
      <c r="F64" s="11"/>
    </row>
    <row r="65" spans="3:8" ht="19.5" customHeight="1">
      <c r="C65" s="9"/>
      <c r="D65" s="27"/>
      <c r="E65" s="27"/>
      <c r="F65" s="11"/>
    </row>
    <row r="66" spans="3:8" ht="19.5" customHeight="1">
      <c r="C66" s="9"/>
      <c r="D66" s="24"/>
      <c r="F66" s="11"/>
    </row>
    <row r="67" spans="3:8" ht="19.5" customHeight="1">
      <c r="C67" s="9"/>
      <c r="D67" s="24"/>
      <c r="F67" s="11"/>
    </row>
    <row r="68" spans="3:8" ht="19.5" customHeight="1">
      <c r="C68" s="9"/>
      <c r="D68" s="24"/>
      <c r="F68" s="11"/>
    </row>
    <row r="69" spans="3:8" ht="19.5" customHeight="1">
      <c r="C69" s="9"/>
      <c r="D69" s="24"/>
      <c r="F69" s="11"/>
    </row>
    <row r="70" spans="3:8" ht="19.5" customHeight="1">
      <c r="C70" s="9"/>
      <c r="D70" s="24"/>
      <c r="F70" s="11"/>
    </row>
    <row r="71" spans="3:8" ht="19.5" customHeight="1">
      <c r="C71" s="9"/>
      <c r="D71" s="10"/>
      <c r="F71" s="11"/>
    </row>
    <row r="72" spans="3:8" ht="19.5" customHeight="1">
      <c r="C72" s="9"/>
      <c r="D72" s="10"/>
      <c r="F72" s="11"/>
    </row>
    <row r="73" spans="3:8" ht="19.5" customHeight="1">
      <c r="C73" s="9"/>
      <c r="D73" s="10"/>
      <c r="F73" s="11"/>
    </row>
    <row r="74" spans="3:8" ht="19.5" customHeight="1">
      <c r="C74" s="9"/>
      <c r="D74" s="10"/>
      <c r="F74" s="11"/>
    </row>
    <row r="75" spans="3:8" ht="19.5" customHeight="1">
      <c r="C75" s="12"/>
      <c r="D75" s="12"/>
      <c r="E75" s="12"/>
      <c r="F75" s="12"/>
      <c r="G75" s="12"/>
      <c r="H75" s="12"/>
    </row>
    <row r="76" spans="3:8" ht="19.5" customHeight="1">
      <c r="C76" s="12"/>
      <c r="G76" s="13"/>
      <c r="H76" s="12"/>
    </row>
    <row r="77" spans="3:8" ht="19.5" customHeight="1">
      <c r="C77" s="12"/>
      <c r="G77" s="13"/>
      <c r="H77" s="12"/>
    </row>
    <row r="78" spans="3:8" ht="19.5" customHeight="1">
      <c r="F78" s="9"/>
      <c r="G78" s="4"/>
    </row>
    <row r="79" spans="3:8" ht="19.5" customHeight="1">
      <c r="C79" s="9"/>
    </row>
    <row r="80" spans="3:8" ht="19.5" customHeight="1">
      <c r="G80" s="13"/>
    </row>
    <row r="81" spans="2:7" ht="19.5" customHeight="1">
      <c r="G81" s="13"/>
    </row>
    <row r="82" spans="2:7" ht="19.5" customHeight="1">
      <c r="F82" s="9"/>
      <c r="G82" s="4"/>
    </row>
    <row r="84" spans="2:7" ht="19.5" customHeight="1">
      <c r="G84" s="4"/>
    </row>
    <row r="85" spans="2:7" ht="19.5" customHeight="1">
      <c r="G85" s="14"/>
    </row>
    <row r="86" spans="2:7" ht="19.5" customHeight="1">
      <c r="G86" s="18"/>
    </row>
    <row r="87" spans="2:7" ht="19.5" customHeight="1">
      <c r="F87" s="10"/>
      <c r="G87" s="18"/>
    </row>
    <row r="88" spans="2:7" ht="19.5" customHeight="1">
      <c r="E88" s="10"/>
      <c r="F88" s="11"/>
    </row>
    <row r="91" spans="2:7" s="2" customFormat="1" ht="19.5" customHeight="1">
      <c r="B91" s="32"/>
    </row>
    <row r="92" spans="2:7" s="2" customFormat="1" ht="19.5" customHeight="1">
      <c r="B92" s="32"/>
      <c r="C92" s="10"/>
      <c r="D92" s="19"/>
      <c r="E92" s="19"/>
    </row>
    <row r="93" spans="2:7" s="2" customFormat="1" ht="19.5" customHeight="1">
      <c r="B93" s="32"/>
      <c r="C93" s="3"/>
      <c r="D93" s="20"/>
      <c r="E93" s="20"/>
      <c r="F93" s="15"/>
      <c r="G93" s="16"/>
    </row>
    <row r="94" spans="2:7" s="2" customFormat="1" ht="19.5" customHeight="1">
      <c r="B94" s="32"/>
      <c r="C94" s="3"/>
      <c r="D94" s="20"/>
      <c r="E94" s="20"/>
      <c r="G94" s="16"/>
    </row>
    <row r="95" spans="2:7" s="2" customFormat="1" ht="19.5" customHeight="1">
      <c r="B95" s="32"/>
      <c r="C95" s="3"/>
      <c r="D95" s="4"/>
      <c r="E95" s="4"/>
    </row>
    <row r="96" spans="2:7" s="2" customFormat="1" ht="19.5" customHeight="1">
      <c r="B96" s="32"/>
      <c r="C96" s="3"/>
      <c r="D96" s="20"/>
      <c r="E96" s="20"/>
      <c r="F96" s="17"/>
      <c r="G96" s="17"/>
    </row>
    <row r="97" spans="2:7" s="2" customFormat="1" ht="19.5" customHeight="1">
      <c r="B97" s="32"/>
      <c r="C97" s="3"/>
      <c r="D97" s="6"/>
      <c r="E97" s="6"/>
      <c r="F97" s="7"/>
      <c r="G97" s="16"/>
    </row>
    <row r="98" spans="2:7" s="2" customFormat="1" ht="19.5" customHeight="1">
      <c r="B98" s="32"/>
      <c r="C98" s="3"/>
      <c r="D98" s="20"/>
      <c r="E98" s="20"/>
      <c r="F98" s="7"/>
      <c r="G98" s="16"/>
    </row>
    <row r="99" spans="2:7" s="12" customFormat="1" ht="19.5" customHeight="1">
      <c r="B99" s="11"/>
      <c r="D99" s="21"/>
      <c r="E99" s="21"/>
      <c r="G99" s="16"/>
    </row>
    <row r="100" spans="2:7" s="12" customFormat="1" ht="19.5" customHeight="1">
      <c r="B100" s="11"/>
      <c r="C100" s="1"/>
      <c r="D100" s="4"/>
      <c r="E100" s="4"/>
    </row>
    <row r="101" spans="2:7" s="12" customFormat="1" ht="19.5" customHeight="1">
      <c r="B101" s="11"/>
      <c r="C101" s="3"/>
      <c r="D101" s="5"/>
      <c r="E101" s="5"/>
    </row>
    <row r="102" spans="2:7" s="12" customFormat="1" ht="19.5" customHeight="1">
      <c r="B102" s="11"/>
      <c r="C102" s="3"/>
      <c r="D102" s="5"/>
      <c r="E102" s="5"/>
    </row>
    <row r="103" spans="2:7" s="12" customFormat="1" ht="19.5" customHeight="1">
      <c r="B103" s="11"/>
    </row>
    <row r="104" spans="2:7" s="12" customFormat="1" ht="19.5" customHeight="1">
      <c r="B104" s="11"/>
      <c r="C104" s="22"/>
    </row>
    <row r="105" spans="2:7" s="12" customFormat="1" ht="19.5" customHeight="1">
      <c r="B105" s="11"/>
      <c r="C105" s="22"/>
    </row>
    <row r="106" spans="2:7" s="12" customFormat="1" ht="19.5" customHeight="1">
      <c r="B106" s="11"/>
    </row>
    <row r="107" spans="2:7" s="12" customFormat="1" ht="19.5" customHeight="1">
      <c r="B107" s="11"/>
    </row>
    <row r="108" spans="2:7" s="12" customFormat="1" ht="19.5" customHeight="1">
      <c r="B108" s="11"/>
    </row>
    <row r="109" spans="2:7" s="12" customFormat="1" ht="19.5" customHeight="1">
      <c r="B109" s="11"/>
    </row>
    <row r="110" spans="2:7" s="12" customFormat="1" ht="19.5" customHeight="1">
      <c r="B110" s="11"/>
    </row>
    <row r="111" spans="2:7" s="12" customFormat="1" ht="19.5" customHeight="1">
      <c r="B111" s="11"/>
    </row>
    <row r="112" spans="2:7" s="12" customFormat="1" ht="19.5" customHeight="1">
      <c r="B112" s="11"/>
    </row>
    <row r="113" spans="2:2" s="12" customFormat="1" ht="19.5" customHeight="1">
      <c r="B113" s="11"/>
    </row>
    <row r="114" spans="2:2" s="12" customFormat="1" ht="19.5" customHeight="1">
      <c r="B114" s="11"/>
    </row>
    <row r="115" spans="2:2" s="12" customFormat="1" ht="19.5" customHeight="1">
      <c r="B115" s="11"/>
    </row>
    <row r="116" spans="2:2" s="12" customFormat="1" ht="19.5" customHeight="1">
      <c r="B116" s="11"/>
    </row>
    <row r="117" spans="2:2" s="12" customFormat="1" ht="19.5" customHeight="1">
      <c r="B117" s="11"/>
    </row>
    <row r="118" spans="2:2" s="12" customFormat="1" ht="19.5" customHeight="1">
      <c r="B118" s="11"/>
    </row>
    <row r="119" spans="2:2" s="12" customFormat="1" ht="19.5" customHeight="1">
      <c r="B119" s="11"/>
    </row>
    <row r="120" spans="2:2" s="12" customFormat="1" ht="19.5" customHeight="1">
      <c r="B120" s="11"/>
    </row>
    <row r="121" spans="2:2" s="12" customFormat="1" ht="19.5" customHeight="1">
      <c r="B121" s="11"/>
    </row>
    <row r="122" spans="2:2" s="12" customFormat="1" ht="19.5" customHeight="1">
      <c r="B122" s="11"/>
    </row>
    <row r="123" spans="2:2" s="12" customFormat="1" ht="19.5" customHeight="1">
      <c r="B123" s="11"/>
    </row>
    <row r="124" spans="2:2" s="12" customFormat="1" ht="19.5" customHeight="1">
      <c r="B124" s="11"/>
    </row>
    <row r="125" spans="2:2" s="12" customFormat="1" ht="19.5" customHeight="1">
      <c r="B125" s="11"/>
    </row>
    <row r="126" spans="2:2" s="12" customFormat="1" ht="19.5" customHeight="1">
      <c r="B126" s="11"/>
    </row>
    <row r="127" spans="2:2" s="12" customFormat="1" ht="19.5" customHeight="1">
      <c r="B127" s="11"/>
    </row>
    <row r="128" spans="2:2" s="12" customFormat="1" ht="19.5" customHeight="1">
      <c r="B128" s="11"/>
    </row>
    <row r="129" spans="2:2" s="12" customFormat="1" ht="19.5" customHeight="1">
      <c r="B129" s="11"/>
    </row>
    <row r="130" spans="2:2" s="12" customFormat="1" ht="19.5" customHeight="1">
      <c r="B130" s="11"/>
    </row>
    <row r="131" spans="2:2" s="12" customFormat="1" ht="19.5" customHeight="1">
      <c r="B131" s="11"/>
    </row>
    <row r="132" spans="2:2" s="12" customFormat="1" ht="19.5" customHeight="1">
      <c r="B132" s="11"/>
    </row>
    <row r="133" spans="2:2" s="12" customFormat="1" ht="19.5" customHeight="1">
      <c r="B133" s="11"/>
    </row>
    <row r="134" spans="2:2" s="12" customFormat="1" ht="19.5" customHeight="1">
      <c r="B134" s="11"/>
    </row>
    <row r="135" spans="2:2" s="12" customFormat="1" ht="19.5" customHeight="1">
      <c r="B135" s="11"/>
    </row>
    <row r="136" spans="2:2" s="12" customFormat="1" ht="19.5" customHeight="1">
      <c r="B136" s="11"/>
    </row>
    <row r="137" spans="2:2" s="12" customFormat="1" ht="19.5" customHeight="1">
      <c r="B137" s="11"/>
    </row>
    <row r="138" spans="2:2" s="12" customFormat="1" ht="19.5" customHeight="1">
      <c r="B138" s="11"/>
    </row>
    <row r="139" spans="2:2" s="12" customFormat="1" ht="19.5" customHeight="1">
      <c r="B139" s="11"/>
    </row>
    <row r="140" spans="2:2" s="12" customFormat="1" ht="19.5" customHeight="1">
      <c r="B140" s="11"/>
    </row>
    <row r="141" spans="2:2" s="12" customFormat="1" ht="19.5" customHeight="1">
      <c r="B141" s="11"/>
    </row>
    <row r="142" spans="2:2" s="12" customFormat="1" ht="19.5" customHeight="1">
      <c r="B142" s="11"/>
    </row>
  </sheetData>
  <phoneticPr fontId="2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F8C68-D3D6-4C16-B0DC-575104003499}">
  <dimension ref="A2:W145"/>
  <sheetViews>
    <sheetView showGridLines="0" tabSelected="1" zoomScale="85" zoomScaleNormal="85" zoomScaleSheetLayoutView="85" workbookViewId="0">
      <selection activeCell="N23" sqref="N23"/>
    </sheetView>
  </sheetViews>
  <sheetFormatPr defaultColWidth="9" defaultRowHeight="16.5" customHeight="1"/>
  <cols>
    <col min="1" max="1" width="5.90625" style="77" customWidth="1"/>
    <col min="2" max="2" width="30.08984375" style="81" bestFit="1" customWidth="1"/>
    <col min="3" max="5" width="8.6328125" style="33" customWidth="1"/>
    <col min="6" max="6" width="2.6328125" style="33" customWidth="1"/>
    <col min="7" max="7" width="4.54296875" style="139" customWidth="1"/>
    <col min="8" max="10" width="8.6328125" style="33" customWidth="1"/>
    <col min="11" max="11" width="5.08984375" style="33" customWidth="1"/>
    <col min="12" max="12" width="2.6328125" style="33" customWidth="1"/>
    <col min="13" max="13" width="4.54296875" style="1" customWidth="1"/>
    <col min="14" max="14" width="24.36328125" style="33" customWidth="1"/>
    <col min="15" max="17" width="8.6328125" style="33" customWidth="1"/>
    <col min="18" max="18" width="2" style="33" customWidth="1"/>
    <col min="19" max="19" width="11.36328125" style="33" customWidth="1"/>
    <col min="20" max="22" width="8.6328125" style="33" customWidth="1"/>
    <col min="23" max="23" width="4" style="33" customWidth="1"/>
    <col min="24" max="31" width="8.6328125" style="33" customWidth="1"/>
    <col min="32" max="40" width="15.6328125" style="33" customWidth="1"/>
    <col min="41" max="16384" width="9" style="33"/>
  </cols>
  <sheetData>
    <row r="2" spans="1:23" ht="7.2" customHeight="1"/>
    <row r="3" spans="1:23" ht="16.5" customHeight="1">
      <c r="B3" s="35" t="s">
        <v>19</v>
      </c>
      <c r="C3" s="158" t="s">
        <v>133</v>
      </c>
      <c r="D3" s="158"/>
      <c r="E3" s="158"/>
      <c r="H3" s="129" t="s">
        <v>134</v>
      </c>
      <c r="I3" s="129"/>
      <c r="J3" s="129"/>
      <c r="N3" s="121" t="s">
        <v>107</v>
      </c>
      <c r="P3" s="125" t="s">
        <v>98</v>
      </c>
      <c r="Q3" s="126"/>
      <c r="R3" s="127"/>
      <c r="S3" s="127"/>
      <c r="W3" s="116"/>
    </row>
    <row r="4" spans="1:23" ht="16.5" customHeight="1">
      <c r="B4" s="36" t="s">
        <v>20</v>
      </c>
      <c r="C4" s="159">
        <v>2019</v>
      </c>
      <c r="D4" s="159">
        <v>2020</v>
      </c>
      <c r="E4" s="159">
        <v>2021</v>
      </c>
      <c r="H4" s="107">
        <v>2022</v>
      </c>
      <c r="I4" s="107">
        <v>2023</v>
      </c>
      <c r="J4" s="107">
        <v>2024</v>
      </c>
      <c r="W4" s="116"/>
    </row>
    <row r="5" spans="1:23" ht="16.5" customHeight="1">
      <c r="B5" s="35" t="s">
        <v>21</v>
      </c>
      <c r="C5" s="160">
        <v>58242</v>
      </c>
      <c r="D5" s="160">
        <v>56521</v>
      </c>
      <c r="E5" s="160">
        <v>54545</v>
      </c>
      <c r="G5" s="139" t="s">
        <v>108</v>
      </c>
      <c r="H5" s="82">
        <f>E5*O9</f>
        <v>54272.275000000001</v>
      </c>
      <c r="I5" s="82">
        <f>H5*P9</f>
        <v>55629.081874999996</v>
      </c>
      <c r="J5" s="82">
        <f>I5*Q9</f>
        <v>57019.808921874988</v>
      </c>
      <c r="W5" s="80"/>
    </row>
    <row r="6" spans="1:23" ht="16.5" customHeight="1">
      <c r="B6" s="39" t="s">
        <v>63</v>
      </c>
      <c r="C6" s="40" t="s">
        <v>22</v>
      </c>
      <c r="D6" s="41">
        <f>D5/C5</f>
        <v>0.9704508773737166</v>
      </c>
      <c r="E6" s="41">
        <f>E5/D5</f>
        <v>0.96503954282479076</v>
      </c>
      <c r="H6" s="41">
        <f>H5/E5</f>
        <v>0.995</v>
      </c>
      <c r="I6" s="41">
        <f>I5/H5</f>
        <v>1.0249999999999999</v>
      </c>
      <c r="J6" s="41">
        <f>J5/I5</f>
        <v>1.0249999999999999</v>
      </c>
      <c r="M6" s="139" t="s">
        <v>108</v>
      </c>
      <c r="N6" s="33" t="s">
        <v>99</v>
      </c>
      <c r="O6" s="78" t="s">
        <v>66</v>
      </c>
      <c r="P6" s="78" t="s">
        <v>67</v>
      </c>
      <c r="Q6" s="78" t="s">
        <v>68</v>
      </c>
      <c r="U6" s="116"/>
      <c r="V6" s="116"/>
      <c r="W6" s="116"/>
    </row>
    <row r="7" spans="1:23" ht="16.5" customHeight="1">
      <c r="A7" s="77" t="s">
        <v>1</v>
      </c>
      <c r="B7" s="35" t="s">
        <v>23</v>
      </c>
      <c r="C7" s="161">
        <v>46851</v>
      </c>
      <c r="D7" s="161">
        <v>46215</v>
      </c>
      <c r="E7" s="161">
        <v>45985</v>
      </c>
      <c r="G7" s="139" t="s">
        <v>109</v>
      </c>
      <c r="H7" s="82">
        <f>E7*O15</f>
        <v>46214.924999999996</v>
      </c>
      <c r="I7" s="82">
        <f>H7*P15</f>
        <v>47370.298124999994</v>
      </c>
      <c r="J7" s="82">
        <f>I7*Q15</f>
        <v>48554.555578124986</v>
      </c>
      <c r="N7" s="33" t="s">
        <v>65</v>
      </c>
      <c r="O7" s="98">
        <v>0.97</v>
      </c>
      <c r="P7" s="98">
        <v>1.02</v>
      </c>
      <c r="Q7" s="98">
        <v>1.02</v>
      </c>
      <c r="U7" s="116"/>
      <c r="V7" s="116"/>
      <c r="W7" s="116"/>
    </row>
    <row r="8" spans="1:23" ht="16.5" customHeight="1" thickBot="1">
      <c r="B8" s="43" t="s">
        <v>63</v>
      </c>
      <c r="C8" s="44"/>
      <c r="D8" s="45">
        <f>D7/C7</f>
        <v>0.98642504962540822</v>
      </c>
      <c r="E8" s="45">
        <f>E7/D7</f>
        <v>0.99502326084604564</v>
      </c>
      <c r="H8" s="41">
        <f>H7/E7</f>
        <v>1.0049999999999999</v>
      </c>
      <c r="I8" s="41">
        <f>I7/H7</f>
        <v>1.0249999999999999</v>
      </c>
      <c r="J8" s="41">
        <f>J7/I7</f>
        <v>1.0249999999999999</v>
      </c>
      <c r="N8" s="79" t="s">
        <v>94</v>
      </c>
      <c r="O8" s="98">
        <v>1.02</v>
      </c>
      <c r="P8" s="98">
        <v>1.03</v>
      </c>
      <c r="Q8" s="98">
        <v>1.03</v>
      </c>
      <c r="U8" s="80"/>
      <c r="V8" s="80"/>
      <c r="W8" s="80"/>
    </row>
    <row r="9" spans="1:23" ht="16.5" customHeight="1" thickBot="1">
      <c r="B9" s="46" t="s">
        <v>24</v>
      </c>
      <c r="C9" s="47">
        <f>C7/C5</f>
        <v>0.80441949108890487</v>
      </c>
      <c r="D9" s="47">
        <f>D7/D5</f>
        <v>0.81766069248597861</v>
      </c>
      <c r="E9" s="47">
        <f>E7/E5</f>
        <v>0.84306535887799061</v>
      </c>
      <c r="H9" s="47">
        <f>H7/H5</f>
        <v>0.85153837756018136</v>
      </c>
      <c r="I9" s="47">
        <f t="shared" ref="I9" si="0">I7/I5</f>
        <v>0.85153837756018147</v>
      </c>
      <c r="J9" s="47">
        <f>J7/J5</f>
        <v>0.85153837756018147</v>
      </c>
      <c r="O9" s="130">
        <f>AVERAGE(O7:O8)</f>
        <v>0.995</v>
      </c>
      <c r="P9" s="131">
        <f t="shared" ref="P9:Q9" si="1">AVERAGE(P7:P8)</f>
        <v>1.0249999999999999</v>
      </c>
      <c r="Q9" s="132">
        <f t="shared" si="1"/>
        <v>1.0249999999999999</v>
      </c>
    </row>
    <row r="10" spans="1:23" ht="16.5" customHeight="1">
      <c r="B10" s="35" t="s">
        <v>25</v>
      </c>
      <c r="C10" s="48">
        <f>C5-C7</f>
        <v>11391</v>
      </c>
      <c r="D10" s="48">
        <f>D5-D7</f>
        <v>10306</v>
      </c>
      <c r="E10" s="48">
        <f>E5-E7</f>
        <v>8560</v>
      </c>
      <c r="H10" s="48">
        <f>H5-H7</f>
        <v>8057.3500000000058</v>
      </c>
      <c r="I10" s="48">
        <f>I5-I7</f>
        <v>8258.7837500000023</v>
      </c>
      <c r="J10" s="48">
        <f>J5-J7</f>
        <v>8465.2533437500024</v>
      </c>
      <c r="N10" s="26" t="s">
        <v>72</v>
      </c>
      <c r="U10" s="116"/>
      <c r="V10" s="116"/>
    </row>
    <row r="11" spans="1:23" ht="16.5" customHeight="1">
      <c r="B11" s="39" t="s">
        <v>70</v>
      </c>
      <c r="C11" s="103">
        <f>C10/C5</f>
        <v>0.19558050891109507</v>
      </c>
      <c r="D11" s="103">
        <f t="shared" ref="D11:E11" si="2">D10/D5</f>
        <v>0.18233930751402133</v>
      </c>
      <c r="E11" s="103">
        <f t="shared" si="2"/>
        <v>0.15693464112200936</v>
      </c>
      <c r="H11" s="103">
        <f>H10/H5</f>
        <v>0.14846162243981859</v>
      </c>
      <c r="I11" s="103">
        <f t="shared" ref="I11" si="3">I10/I5</f>
        <v>0.14846162243981853</v>
      </c>
      <c r="J11" s="103">
        <f>J10/J5</f>
        <v>0.14846162243981856</v>
      </c>
      <c r="U11" s="80"/>
      <c r="V11" s="80"/>
      <c r="W11" s="117"/>
    </row>
    <row r="12" spans="1:23" ht="16.5" customHeight="1">
      <c r="B12" s="49" t="s">
        <v>26</v>
      </c>
      <c r="C12" s="162">
        <v>7951</v>
      </c>
      <c r="D12" s="162">
        <v>7854</v>
      </c>
      <c r="E12" s="162">
        <v>7795</v>
      </c>
      <c r="H12" s="120">
        <f>H13+H15</f>
        <v>7693.8700000000008</v>
      </c>
      <c r="I12" s="120">
        <f t="shared" ref="I12:J12" si="4">I13+I15</f>
        <v>7650.6582000000008</v>
      </c>
      <c r="J12" s="120">
        <f t="shared" si="4"/>
        <v>7608.5530560000007</v>
      </c>
      <c r="M12" s="139" t="s">
        <v>109</v>
      </c>
      <c r="N12" s="33" t="s">
        <v>74</v>
      </c>
      <c r="U12" s="84"/>
      <c r="V12" s="84"/>
      <c r="W12" s="116"/>
    </row>
    <row r="13" spans="1:23" ht="16.5" customHeight="1">
      <c r="A13" s="77" t="s">
        <v>0</v>
      </c>
      <c r="B13" s="35" t="s">
        <v>60</v>
      </c>
      <c r="C13" s="161">
        <v>6621</v>
      </c>
      <c r="D13" s="161">
        <v>6587</v>
      </c>
      <c r="E13" s="161">
        <v>6636</v>
      </c>
      <c r="H13" s="83">
        <f>E13*H14</f>
        <v>6569.64</v>
      </c>
      <c r="I13" s="83">
        <f>H13*I14</f>
        <v>6503.9436000000005</v>
      </c>
      <c r="J13" s="83">
        <f>I13*J14</f>
        <v>6438.9041640000005</v>
      </c>
      <c r="N13" s="33" t="s">
        <v>69</v>
      </c>
      <c r="O13" s="117">
        <f>O7</f>
        <v>0.97</v>
      </c>
      <c r="P13" s="117">
        <f>P7</f>
        <v>1.02</v>
      </c>
      <c r="Q13" s="117">
        <f>Q7</f>
        <v>1.02</v>
      </c>
      <c r="W13" s="80"/>
    </row>
    <row r="14" spans="1:23" ht="16.5" customHeight="1" thickBot="1">
      <c r="B14" s="39" t="s">
        <v>64</v>
      </c>
      <c r="C14" s="101"/>
      <c r="D14" s="41">
        <f>D13/C13</f>
        <v>0.99486482404470622</v>
      </c>
      <c r="E14" s="41">
        <f>E13/D13</f>
        <v>1.0074388947927737</v>
      </c>
      <c r="G14" s="139" t="s">
        <v>110</v>
      </c>
      <c r="H14" s="114">
        <f>O18</f>
        <v>0.99</v>
      </c>
      <c r="I14" s="114">
        <f>P18</f>
        <v>0.99</v>
      </c>
      <c r="J14" s="114">
        <f>Q18</f>
        <v>0.99</v>
      </c>
      <c r="N14" s="79" t="s">
        <v>94</v>
      </c>
      <c r="O14" s="98">
        <v>1.04</v>
      </c>
      <c r="P14" s="98">
        <v>1.03</v>
      </c>
      <c r="Q14" s="98">
        <v>1.03</v>
      </c>
      <c r="U14" s="117"/>
      <c r="V14" s="117"/>
      <c r="W14" s="117"/>
    </row>
    <row r="15" spans="1:23" ht="16.5" customHeight="1" thickBot="1">
      <c r="A15" s="77" t="s">
        <v>1</v>
      </c>
      <c r="B15" s="35" t="s">
        <v>61</v>
      </c>
      <c r="C15" s="51">
        <f>C12-C13</f>
        <v>1330</v>
      </c>
      <c r="D15" s="51">
        <f t="shared" ref="D15:E15" si="5">D12-D13</f>
        <v>1267</v>
      </c>
      <c r="E15" s="51">
        <f t="shared" si="5"/>
        <v>1159</v>
      </c>
      <c r="H15" s="83">
        <f>E15*H16</f>
        <v>1124.23</v>
      </c>
      <c r="I15" s="83">
        <f>H15*I16</f>
        <v>1146.7146</v>
      </c>
      <c r="J15" s="83">
        <f>I15*J16</f>
        <v>1169.6488919999999</v>
      </c>
      <c r="O15" s="130">
        <f>AVERAGE(O13:O14)</f>
        <v>1.0049999999999999</v>
      </c>
      <c r="P15" s="131">
        <f>AVERAGE(P13:P14)</f>
        <v>1.0249999999999999</v>
      </c>
      <c r="Q15" s="132">
        <f>AVERAGE(Q13:Q14)</f>
        <v>1.0249999999999999</v>
      </c>
      <c r="U15" s="116"/>
      <c r="V15" s="116"/>
      <c r="W15" s="116"/>
    </row>
    <row r="16" spans="1:23" ht="16.5" customHeight="1">
      <c r="B16" s="43" t="s">
        <v>64</v>
      </c>
      <c r="C16" s="102"/>
      <c r="D16" s="45">
        <f>D15/C15</f>
        <v>0.95263157894736838</v>
      </c>
      <c r="E16" s="45">
        <f>E15/D15</f>
        <v>0.91475927387529599</v>
      </c>
      <c r="H16" s="115">
        <f>O21</f>
        <v>0.97</v>
      </c>
      <c r="I16" s="115">
        <f>P21</f>
        <v>1.02</v>
      </c>
      <c r="J16" s="115">
        <f>Q21</f>
        <v>1.02</v>
      </c>
      <c r="N16" s="26" t="s">
        <v>73</v>
      </c>
      <c r="U16" s="80"/>
      <c r="V16" s="80"/>
      <c r="W16" s="80"/>
    </row>
    <row r="17" spans="2:23" ht="16.5" customHeight="1" thickBot="1">
      <c r="B17" s="52" t="s">
        <v>62</v>
      </c>
      <c r="C17" s="53">
        <f>C13/C12</f>
        <v>0.83272544334046028</v>
      </c>
      <c r="D17" s="53">
        <f t="shared" ref="D17:E17" si="6">D13/D12</f>
        <v>0.83868092691622098</v>
      </c>
      <c r="E17" s="53">
        <f t="shared" si="6"/>
        <v>0.85131494547787046</v>
      </c>
      <c r="H17" s="53">
        <f>H13/H12</f>
        <v>0.85387977701728779</v>
      </c>
      <c r="I17" s="53">
        <f>I13/I12</f>
        <v>0.85011556260610355</v>
      </c>
      <c r="J17" s="53">
        <f>J13/J12</f>
        <v>0.84627183599940448</v>
      </c>
      <c r="U17" s="117"/>
      <c r="V17" s="117"/>
      <c r="W17" s="84"/>
    </row>
    <row r="18" spans="2:23" ht="16.5" customHeight="1" thickBot="1">
      <c r="B18" s="54" t="s">
        <v>28</v>
      </c>
      <c r="C18" s="55">
        <f>C12/C5</f>
        <v>0.13651660313862848</v>
      </c>
      <c r="D18" s="55">
        <f>D12/D5</f>
        <v>0.13895720174802287</v>
      </c>
      <c r="E18" s="55">
        <f>E12/E5</f>
        <v>0.1429095242460354</v>
      </c>
      <c r="H18" s="55">
        <f>H12/H5</f>
        <v>0.14176428019647233</v>
      </c>
      <c r="I18" s="55">
        <f>I12/I5</f>
        <v>0.13752983047951842</v>
      </c>
      <c r="J18" s="55">
        <f>J12/J5</f>
        <v>0.13343701425630466</v>
      </c>
      <c r="M18" s="139" t="s">
        <v>110</v>
      </c>
      <c r="N18" s="33" t="s">
        <v>75</v>
      </c>
      <c r="O18" s="133">
        <v>0.99</v>
      </c>
      <c r="P18" s="134">
        <v>0.99</v>
      </c>
      <c r="Q18" s="135">
        <v>0.99</v>
      </c>
      <c r="U18" s="116"/>
      <c r="V18" s="116"/>
    </row>
    <row r="19" spans="2:23" ht="16.5" customHeight="1">
      <c r="B19" s="35" t="s">
        <v>29</v>
      </c>
      <c r="C19" s="51">
        <f>C10-C12</f>
        <v>3440</v>
      </c>
      <c r="D19" s="51">
        <f>D10-D12</f>
        <v>2452</v>
      </c>
      <c r="E19" s="51">
        <f>E10-E12</f>
        <v>765</v>
      </c>
      <c r="H19" s="51">
        <f>H10-H12</f>
        <v>363.48000000000502</v>
      </c>
      <c r="I19" s="51">
        <f t="shared" ref="I19" si="7">I10-I12</f>
        <v>608.12555000000157</v>
      </c>
      <c r="J19" s="51">
        <f>J10-J12</f>
        <v>856.70028775000173</v>
      </c>
      <c r="N19" s="26" t="s">
        <v>71</v>
      </c>
      <c r="U19" s="80"/>
      <c r="V19" s="80"/>
      <c r="W19" s="116"/>
    </row>
    <row r="20" spans="2:23" ht="16.5" customHeight="1">
      <c r="B20" s="35" t="s">
        <v>30</v>
      </c>
      <c r="C20" s="163">
        <v>154</v>
      </c>
      <c r="D20" s="163">
        <v>121</v>
      </c>
      <c r="E20" s="163">
        <v>135</v>
      </c>
      <c r="H20" s="82">
        <f>(H44+H47+H48)*H21</f>
        <v>164.76796751649155</v>
      </c>
      <c r="I20" s="82">
        <f t="shared" ref="I20:J20" si="8">(I44+I47+I48)*I21</f>
        <v>158.67969625453728</v>
      </c>
      <c r="J20" s="82">
        <f t="shared" si="8"/>
        <v>151.9233432597737</v>
      </c>
      <c r="U20" s="84"/>
      <c r="V20" s="84"/>
      <c r="W20" s="116"/>
    </row>
    <row r="21" spans="2:23" ht="16.5" customHeight="1">
      <c r="B21" s="54" t="s">
        <v>31</v>
      </c>
      <c r="C21" s="55">
        <f>C20/(C44+C47+C48)</f>
        <v>1.0548667716966921E-2</v>
      </c>
      <c r="D21" s="55">
        <f>D20/(D44+D47+D48)</f>
        <v>8.8852988691437811E-3</v>
      </c>
      <c r="E21" s="55">
        <f>E20/(E44+E47+E48)</f>
        <v>9.7304310220556432E-3</v>
      </c>
      <c r="G21" s="139" t="s">
        <v>111</v>
      </c>
      <c r="H21" s="106">
        <f>O24</f>
        <v>1.2E-2</v>
      </c>
      <c r="I21" s="106">
        <f>P24</f>
        <v>1.2E-2</v>
      </c>
      <c r="J21" s="106">
        <f>Q24</f>
        <v>1.2E-2</v>
      </c>
      <c r="N21" s="33" t="s">
        <v>76</v>
      </c>
      <c r="O21" s="99">
        <f>O7</f>
        <v>0.97</v>
      </c>
      <c r="P21" s="99">
        <f>P7</f>
        <v>1.02</v>
      </c>
      <c r="Q21" s="99">
        <f>Q7</f>
        <v>1.02</v>
      </c>
      <c r="W21" s="84"/>
    </row>
    <row r="22" spans="2:23" ht="16.5" customHeight="1">
      <c r="B22" s="35" t="s">
        <v>32</v>
      </c>
      <c r="C22" s="48">
        <f>C19-C20</f>
        <v>3286</v>
      </c>
      <c r="D22" s="48">
        <f>D19-D20</f>
        <v>2331</v>
      </c>
      <c r="E22" s="48">
        <f>E19-E20</f>
        <v>630</v>
      </c>
      <c r="H22" s="48">
        <f>H19-H20</f>
        <v>198.71203248351347</v>
      </c>
      <c r="I22" s="48">
        <f t="shared" ref="I22:J22" si="9">I19-I20</f>
        <v>449.44585374546432</v>
      </c>
      <c r="J22" s="48">
        <f t="shared" si="9"/>
        <v>704.77694449022806</v>
      </c>
      <c r="N22" s="26" t="s">
        <v>135</v>
      </c>
      <c r="U22" s="116"/>
      <c r="V22" s="116"/>
    </row>
    <row r="23" spans="2:23" ht="16.5" customHeight="1" thickBot="1">
      <c r="B23" s="35" t="s">
        <v>33</v>
      </c>
      <c r="C23" s="38" t="s">
        <v>27</v>
      </c>
      <c r="D23" s="50">
        <f>D22/D5</f>
        <v>4.12413085401886E-2</v>
      </c>
      <c r="E23" s="50">
        <f>E22/E5</f>
        <v>1.155009625080209E-2</v>
      </c>
      <c r="H23" s="50">
        <f>H22/H5</f>
        <v>3.6613912441207496E-3</v>
      </c>
      <c r="I23" s="50">
        <f t="shared" ref="I23:J23" si="10">I22/I5</f>
        <v>8.0793325828274667E-3</v>
      </c>
      <c r="J23" s="50">
        <f t="shared" si="10"/>
        <v>1.2360212315966715E-2</v>
      </c>
      <c r="U23" s="116"/>
      <c r="V23" s="116"/>
      <c r="W23" s="99"/>
    </row>
    <row r="24" spans="2:23" ht="16.5" customHeight="1" thickBot="1">
      <c r="B24" s="49" t="s">
        <v>34</v>
      </c>
      <c r="C24" s="57">
        <f>C22</f>
        <v>3286</v>
      </c>
      <c r="D24" s="57">
        <f t="shared" ref="D24" si="11">D22</f>
        <v>2331</v>
      </c>
      <c r="E24" s="57">
        <f>E22</f>
        <v>630</v>
      </c>
      <c r="H24" s="57">
        <f>H22</f>
        <v>198.71203248351347</v>
      </c>
      <c r="I24" s="57">
        <f t="shared" ref="I24:J24" si="12">I22</f>
        <v>449.44585374546432</v>
      </c>
      <c r="J24" s="57">
        <f t="shared" si="12"/>
        <v>704.77694449022806</v>
      </c>
      <c r="M24" s="139" t="s">
        <v>111</v>
      </c>
      <c r="N24" s="33" t="s">
        <v>77</v>
      </c>
      <c r="O24" s="133">
        <v>1.2E-2</v>
      </c>
      <c r="P24" s="134">
        <v>1.2E-2</v>
      </c>
      <c r="Q24" s="135">
        <v>1.2E-2</v>
      </c>
      <c r="S24" s="26" t="s">
        <v>96</v>
      </c>
      <c r="U24" s="84"/>
      <c r="V24" s="84"/>
      <c r="W24" s="99"/>
    </row>
    <row r="25" spans="2:23" ht="16.5" customHeight="1" thickBot="1">
      <c r="B25" s="35" t="s">
        <v>35</v>
      </c>
      <c r="C25" s="161">
        <v>1168</v>
      </c>
      <c r="D25" s="161">
        <v>851</v>
      </c>
      <c r="E25" s="161">
        <v>225</v>
      </c>
      <c r="H25" s="82">
        <f>IF(H24*H26&lt;0,0,(H24*H26))</f>
        <v>69.54921136922971</v>
      </c>
      <c r="I25" s="82">
        <f>IF(I24*I26&lt;0,0,(I24*I26))</f>
        <v>157.3060488109125</v>
      </c>
      <c r="J25" s="82">
        <f>IF(J24*J26&lt;0,0,(J24*J26))</f>
        <v>246.67193057157979</v>
      </c>
      <c r="M25" s="139" t="s">
        <v>112</v>
      </c>
      <c r="N25" s="33" t="s">
        <v>78</v>
      </c>
      <c r="O25" s="133">
        <v>0.35</v>
      </c>
      <c r="P25" s="134">
        <v>0.35</v>
      </c>
      <c r="Q25" s="135">
        <v>0.35</v>
      </c>
      <c r="S25" s="26" t="s">
        <v>95</v>
      </c>
      <c r="W25" s="84"/>
    </row>
    <row r="26" spans="2:23" ht="16.5" customHeight="1" thickBot="1">
      <c r="B26" s="39" t="s">
        <v>36</v>
      </c>
      <c r="C26" s="41">
        <f>C25/C24</f>
        <v>0.35544735240413877</v>
      </c>
      <c r="D26" s="41">
        <f>D25/D24</f>
        <v>0.36507936507936506</v>
      </c>
      <c r="E26" s="41">
        <f>E25/E24</f>
        <v>0.35714285714285715</v>
      </c>
      <c r="G26" s="139" t="s">
        <v>112</v>
      </c>
      <c r="H26" s="104">
        <f>O25</f>
        <v>0.35</v>
      </c>
      <c r="I26" s="104">
        <f>P25</f>
        <v>0.35</v>
      </c>
      <c r="J26" s="104">
        <f>Q25</f>
        <v>0.35</v>
      </c>
      <c r="U26" s="99"/>
      <c r="V26" s="99"/>
    </row>
    <row r="27" spans="2:23" ht="16.5" customHeight="1" thickBot="1">
      <c r="B27" s="58" t="s">
        <v>37</v>
      </c>
      <c r="C27" s="59">
        <f>C24-C25</f>
        <v>2118</v>
      </c>
      <c r="D27" s="59">
        <f t="shared" ref="D27" si="13">D24-D25</f>
        <v>1480</v>
      </c>
      <c r="E27" s="59">
        <f>E24-E25</f>
        <v>405</v>
      </c>
      <c r="H27" s="59">
        <f>H24-H25</f>
        <v>129.16282111428376</v>
      </c>
      <c r="I27" s="59">
        <f t="shared" ref="I27:J27" si="14">I24-I25</f>
        <v>292.13980493455182</v>
      </c>
      <c r="J27" s="59">
        <f t="shared" si="14"/>
        <v>458.1050139186483</v>
      </c>
      <c r="M27" s="139" t="s">
        <v>113</v>
      </c>
      <c r="N27" s="33" t="s">
        <v>79</v>
      </c>
      <c r="O27" s="136">
        <v>45</v>
      </c>
      <c r="P27" s="137">
        <v>45</v>
      </c>
      <c r="Q27" s="138">
        <v>45</v>
      </c>
      <c r="S27" s="26" t="s">
        <v>97</v>
      </c>
      <c r="U27" s="99"/>
      <c r="V27" s="99"/>
    </row>
    <row r="28" spans="2:23" ht="16.5" customHeight="1" thickBot="1">
      <c r="B28" s="35"/>
      <c r="C28" s="42"/>
      <c r="D28" s="42"/>
      <c r="E28" s="42"/>
      <c r="J28" s="154" t="s">
        <v>127</v>
      </c>
      <c r="U28" s="84"/>
      <c r="V28" s="84"/>
    </row>
    <row r="29" spans="2:23" ht="16.5" customHeight="1" thickBot="1">
      <c r="M29" s="139" t="s">
        <v>114</v>
      </c>
      <c r="N29" s="33" t="s">
        <v>80</v>
      </c>
      <c r="O29" s="136">
        <v>60</v>
      </c>
      <c r="P29" s="137">
        <v>58</v>
      </c>
      <c r="Q29" s="138">
        <v>56</v>
      </c>
    </row>
    <row r="30" spans="2:23" ht="16.5" customHeight="1">
      <c r="B30" s="35" t="s">
        <v>38</v>
      </c>
      <c r="C30" s="128" t="s">
        <v>59</v>
      </c>
      <c r="D30" s="128"/>
      <c r="E30" s="128"/>
      <c r="H30" s="33" t="s">
        <v>126</v>
      </c>
      <c r="N30" s="26" t="s">
        <v>82</v>
      </c>
    </row>
    <row r="31" spans="2:23" ht="16.5" customHeight="1" thickBot="1">
      <c r="B31" s="36" t="s">
        <v>20</v>
      </c>
      <c r="C31" s="37">
        <v>2019</v>
      </c>
      <c r="D31" s="37">
        <v>2020</v>
      </c>
      <c r="E31" s="37">
        <v>2021</v>
      </c>
      <c r="H31" s="107">
        <v>2022</v>
      </c>
      <c r="I31" s="107">
        <v>2023</v>
      </c>
      <c r="J31" s="107">
        <v>2024</v>
      </c>
    </row>
    <row r="32" spans="2:23" ht="16.5" customHeight="1" thickBot="1">
      <c r="B32" s="60" t="s">
        <v>39</v>
      </c>
      <c r="C32" s="61">
        <f>C33+C35+C37+C39</f>
        <v>25545</v>
      </c>
      <c r="D32" s="61">
        <f t="shared" ref="D32" si="15">D33+D35+D37+D39</f>
        <v>25682</v>
      </c>
      <c r="E32" s="61">
        <f>E33+E35+E37+E39</f>
        <v>26059</v>
      </c>
      <c r="H32" s="61">
        <f>H33+H35+H37+H39</f>
        <v>26091.870890410959</v>
      </c>
      <c r="I32" s="61">
        <f t="shared" ref="I32:J32" si="16">I33+I35+I37+I39</f>
        <v>26041.25585958904</v>
      </c>
      <c r="J32" s="61">
        <f t="shared" si="16"/>
        <v>26105.04758758561</v>
      </c>
      <c r="M32" s="139" t="s">
        <v>115</v>
      </c>
      <c r="N32" s="33" t="s">
        <v>81</v>
      </c>
      <c r="O32" s="136">
        <v>80</v>
      </c>
      <c r="P32" s="137">
        <v>77</v>
      </c>
      <c r="Q32" s="138">
        <v>75</v>
      </c>
      <c r="W32" s="118"/>
    </row>
    <row r="33" spans="2:23" ht="16.5" customHeight="1">
      <c r="B33" s="35" t="s">
        <v>40</v>
      </c>
      <c r="C33" s="163">
        <v>6163</v>
      </c>
      <c r="D33" s="163">
        <v>6853</v>
      </c>
      <c r="E33" s="163">
        <v>6955</v>
      </c>
      <c r="G33" s="139" t="s">
        <v>113</v>
      </c>
      <c r="H33" s="82">
        <f>(H5/365)*O27</f>
        <v>6691.1023972602743</v>
      </c>
      <c r="I33" s="82">
        <f>(I5/365)*P27</f>
        <v>6858.3799571917807</v>
      </c>
      <c r="J33" s="82">
        <f>(J5/365)*Q27</f>
        <v>7029.8394561215737</v>
      </c>
      <c r="N33" s="26" t="s">
        <v>83</v>
      </c>
      <c r="W33" s="118"/>
    </row>
    <row r="34" spans="2:23" ht="16.5" customHeight="1" thickBot="1">
      <c r="B34" s="39" t="s">
        <v>41</v>
      </c>
      <c r="C34" s="62">
        <f>C33/(C5/365)</f>
        <v>38.623244394079876</v>
      </c>
      <c r="D34" s="62">
        <f>D33/(D5/365)</f>
        <v>44.255144105730615</v>
      </c>
      <c r="E34" s="62">
        <f>E33/(E5/365)</f>
        <v>46.540929507745901</v>
      </c>
      <c r="H34" s="62">
        <f>H33/(H5/365)</f>
        <v>45</v>
      </c>
      <c r="I34" s="62">
        <f t="shared" ref="I34:J34" si="17">I33/(I5/365)</f>
        <v>45</v>
      </c>
      <c r="J34" s="62">
        <f t="shared" si="17"/>
        <v>45</v>
      </c>
      <c r="W34" s="119"/>
    </row>
    <row r="35" spans="2:23" ht="16.5" customHeight="1" thickBot="1">
      <c r="B35" s="35" t="s">
        <v>42</v>
      </c>
      <c r="C35" s="163">
        <v>9511</v>
      </c>
      <c r="D35" s="163">
        <v>9142</v>
      </c>
      <c r="E35" s="163">
        <v>8524</v>
      </c>
      <c r="G35" s="139" t="s">
        <v>114</v>
      </c>
      <c r="H35" s="82">
        <f>(H5/365)*O29</f>
        <v>8921.4698630136991</v>
      </c>
      <c r="I35" s="82">
        <f>(I5/365)*P29</f>
        <v>8839.6897226027395</v>
      </c>
      <c r="J35" s="82">
        <f>(J5/365)*Q29</f>
        <v>8748.2446565068476</v>
      </c>
      <c r="M35" s="139" t="s">
        <v>116</v>
      </c>
      <c r="N35" s="33" t="s">
        <v>90</v>
      </c>
      <c r="O35" s="136">
        <v>52</v>
      </c>
      <c r="P35" s="137">
        <v>52</v>
      </c>
      <c r="Q35" s="138">
        <v>52</v>
      </c>
      <c r="U35" s="118"/>
      <c r="V35" s="118"/>
    </row>
    <row r="36" spans="2:23" ht="16.5" customHeight="1">
      <c r="B36" s="39" t="s">
        <v>43</v>
      </c>
      <c r="C36" s="62">
        <f>C35/(C5/365)</f>
        <v>59.605010130146631</v>
      </c>
      <c r="D36" s="62">
        <f>D35/(D5/365)</f>
        <v>59.036995099166681</v>
      </c>
      <c r="E36" s="62">
        <f>E35/(E5/365)</f>
        <v>57.04024200201669</v>
      </c>
      <c r="H36" s="62">
        <f>H35/(H5/365)</f>
        <v>60.000000000000007</v>
      </c>
      <c r="I36" s="62">
        <f t="shared" ref="I36:J36" si="18">I35/(I5/365)</f>
        <v>58</v>
      </c>
      <c r="J36" s="62">
        <f t="shared" si="18"/>
        <v>56.000000000000007</v>
      </c>
      <c r="N36" s="26" t="s">
        <v>91</v>
      </c>
      <c r="U36" s="118"/>
      <c r="V36" s="118"/>
      <c r="W36" s="118"/>
    </row>
    <row r="37" spans="2:23" ht="16.5" customHeight="1" thickBot="1">
      <c r="B37" s="35" t="s">
        <v>44</v>
      </c>
      <c r="C37" s="161">
        <v>9521</v>
      </c>
      <c r="D37" s="161">
        <v>9352</v>
      </c>
      <c r="E37" s="161">
        <v>10235</v>
      </c>
      <c r="G37" s="139" t="s">
        <v>115</v>
      </c>
      <c r="H37" s="82">
        <f>H7/365*O32</f>
        <v>10129.298630136986</v>
      </c>
      <c r="I37" s="82">
        <f>I7/365*P32</f>
        <v>9993.1861797945203</v>
      </c>
      <c r="J37" s="82">
        <f>J7/365*Q32</f>
        <v>9976.9634749571887</v>
      </c>
      <c r="U37" s="119"/>
      <c r="V37" s="119"/>
      <c r="W37" s="118"/>
    </row>
    <row r="38" spans="2:23" ht="16.5" customHeight="1">
      <c r="B38" s="39" t="s">
        <v>45</v>
      </c>
      <c r="C38" s="63">
        <f>C37/(C7/365)</f>
        <v>74.174830846726849</v>
      </c>
      <c r="D38" s="63">
        <f>D37/(D7/365)</f>
        <v>73.860867683652501</v>
      </c>
      <c r="E38" s="63">
        <f>E37/(E7/365)</f>
        <v>81.238990975318032</v>
      </c>
      <c r="H38" s="63">
        <f>H37/(H7/365)</f>
        <v>80</v>
      </c>
      <c r="I38" s="63">
        <f t="shared" ref="I38:J38" si="19">I37/(I7/365)</f>
        <v>77</v>
      </c>
      <c r="J38" s="63">
        <f t="shared" si="19"/>
        <v>75</v>
      </c>
      <c r="M38" s="139" t="s">
        <v>117</v>
      </c>
      <c r="N38" s="33" t="s">
        <v>84</v>
      </c>
      <c r="O38" s="145">
        <v>350</v>
      </c>
      <c r="P38" s="146">
        <v>350</v>
      </c>
      <c r="Q38" s="147">
        <v>350</v>
      </c>
      <c r="S38" s="26" t="s">
        <v>85</v>
      </c>
      <c r="W38" s="119"/>
    </row>
    <row r="39" spans="2:23" ht="16.5" customHeight="1">
      <c r="B39" s="58" t="s">
        <v>46</v>
      </c>
      <c r="C39" s="164">
        <v>350</v>
      </c>
      <c r="D39" s="164">
        <v>335</v>
      </c>
      <c r="E39" s="164">
        <v>345</v>
      </c>
      <c r="G39" s="139" t="s">
        <v>117</v>
      </c>
      <c r="H39" s="111">
        <f>O38</f>
        <v>350</v>
      </c>
      <c r="I39" s="111">
        <f t="shared" ref="I39:J40" si="20">P38</f>
        <v>350</v>
      </c>
      <c r="J39" s="111">
        <f t="shared" si="20"/>
        <v>350</v>
      </c>
      <c r="M39" s="139" t="s">
        <v>118</v>
      </c>
      <c r="N39" s="33" t="s">
        <v>86</v>
      </c>
      <c r="O39" s="148">
        <v>1700</v>
      </c>
      <c r="P39" s="110">
        <v>1700</v>
      </c>
      <c r="Q39" s="149">
        <v>1700</v>
      </c>
      <c r="S39" s="26" t="s">
        <v>89</v>
      </c>
      <c r="U39" s="118"/>
      <c r="V39" s="118"/>
    </row>
    <row r="40" spans="2:23" ht="16.5" customHeight="1" thickBot="1">
      <c r="B40" s="64" t="s">
        <v>47</v>
      </c>
      <c r="C40" s="165">
        <v>1500</v>
      </c>
      <c r="D40" s="165">
        <v>1630</v>
      </c>
      <c r="E40" s="165">
        <v>1684</v>
      </c>
      <c r="G40" s="139" t="s">
        <v>118</v>
      </c>
      <c r="H40" s="100">
        <f>O39</f>
        <v>1700</v>
      </c>
      <c r="I40" s="100">
        <f t="shared" si="20"/>
        <v>1700</v>
      </c>
      <c r="J40" s="100">
        <f t="shared" si="20"/>
        <v>1700</v>
      </c>
      <c r="M40" s="139" t="s">
        <v>119</v>
      </c>
      <c r="N40" s="33" t="s">
        <v>92</v>
      </c>
      <c r="O40" s="150">
        <v>300</v>
      </c>
      <c r="P40" s="151">
        <v>300</v>
      </c>
      <c r="Q40" s="152">
        <v>300</v>
      </c>
      <c r="S40" s="26" t="s">
        <v>93</v>
      </c>
      <c r="U40" s="118"/>
      <c r="V40" s="118"/>
    </row>
    <row r="41" spans="2:23" ht="16.5" customHeight="1">
      <c r="B41" s="65" t="s">
        <v>48</v>
      </c>
      <c r="C41" s="66">
        <f>C32+C40</f>
        <v>27045</v>
      </c>
      <c r="D41" s="66">
        <f>D32+D40</f>
        <v>27312</v>
      </c>
      <c r="E41" s="66">
        <f>E32+E40</f>
        <v>27743</v>
      </c>
      <c r="H41" s="66">
        <f>H32+H40</f>
        <v>27791.870890410959</v>
      </c>
      <c r="I41" s="66">
        <f t="shared" ref="I41:J41" si="21">I32+I40</f>
        <v>27741.25585958904</v>
      </c>
      <c r="J41" s="66">
        <f t="shared" si="21"/>
        <v>27805.04758758561</v>
      </c>
    </row>
    <row r="42" spans="2:23" ht="16.5" customHeight="1">
      <c r="B42" s="35"/>
      <c r="C42" s="67"/>
      <c r="D42" s="67"/>
      <c r="E42" s="67"/>
    </row>
    <row r="43" spans="2:23" ht="16.5" customHeight="1">
      <c r="B43" s="64" t="s">
        <v>49</v>
      </c>
      <c r="C43" s="68">
        <f>C44+C45+C47</f>
        <v>14981.999999999993</v>
      </c>
      <c r="D43" s="68">
        <f t="shared" ref="D43:H43" si="22">D44+D45+D47</f>
        <v>14069</v>
      </c>
      <c r="E43" s="68">
        <f t="shared" si="22"/>
        <v>14395</v>
      </c>
      <c r="H43" s="68">
        <f t="shared" si="22"/>
        <v>14614.70806929667</v>
      </c>
      <c r="I43" s="68">
        <f t="shared" ref="I43" si="23">I44+I45+I47</f>
        <v>14571.953233540207</v>
      </c>
      <c r="J43" s="68">
        <f t="shared" ref="J43" si="24">J44+J45+J47</f>
        <v>14477.639947618127</v>
      </c>
    </row>
    <row r="44" spans="2:23" ht="16.5" customHeight="1">
      <c r="B44" s="124" t="s">
        <v>100</v>
      </c>
      <c r="C44" s="166">
        <v>7698.9999999999936</v>
      </c>
      <c r="D44" s="166">
        <v>7018</v>
      </c>
      <c r="E44" s="166">
        <v>7574</v>
      </c>
      <c r="G44" s="139" t="s">
        <v>120</v>
      </c>
      <c r="H44" s="123">
        <v>7730.6639597076301</v>
      </c>
      <c r="I44" s="123">
        <v>7523.3080212114401</v>
      </c>
      <c r="J44" s="123">
        <v>7260.2786049811421</v>
      </c>
      <c r="M44" s="139" t="s">
        <v>120</v>
      </c>
      <c r="N44" s="153" t="s">
        <v>105</v>
      </c>
    </row>
    <row r="45" spans="2:23" ht="16.5" customHeight="1">
      <c r="B45" s="35" t="s">
        <v>50</v>
      </c>
      <c r="C45" s="163">
        <v>6983</v>
      </c>
      <c r="D45" s="163">
        <v>6751</v>
      </c>
      <c r="E45" s="163">
        <v>6521</v>
      </c>
      <c r="G45" s="139" t="s">
        <v>116</v>
      </c>
      <c r="H45" s="48">
        <f>(H7/365)*O35</f>
        <v>6584.0441095890401</v>
      </c>
      <c r="I45" s="48">
        <f>(I7/365)*P35</f>
        <v>6748.6452123287672</v>
      </c>
      <c r="J45" s="48">
        <f>(J7/365)*Q35</f>
        <v>6917.3613426369848</v>
      </c>
      <c r="N45" s="33" t="s">
        <v>124</v>
      </c>
    </row>
    <row r="46" spans="2:23" ht="16.5" customHeight="1">
      <c r="B46" s="39" t="s">
        <v>51</v>
      </c>
      <c r="C46" s="69">
        <f>C45/(C7/365)</f>
        <v>54.40214723271648</v>
      </c>
      <c r="D46" s="69">
        <f>D45/(D7/365)</f>
        <v>53.318511305853079</v>
      </c>
      <c r="E46" s="69">
        <f>E45/(E7/365)</f>
        <v>51.759595520278353</v>
      </c>
      <c r="H46" s="69">
        <f>H45/(H7/365)</f>
        <v>52</v>
      </c>
      <c r="I46" s="69">
        <f>I45/(I7/365)</f>
        <v>52</v>
      </c>
      <c r="J46" s="69">
        <f t="shared" ref="J46" si="25">J45/(J7/365)</f>
        <v>52</v>
      </c>
      <c r="N46" s="122" t="s">
        <v>102</v>
      </c>
    </row>
    <row r="47" spans="2:23" ht="16.5" customHeight="1">
      <c r="B47" s="35" t="s">
        <v>52</v>
      </c>
      <c r="C47" s="161">
        <v>300</v>
      </c>
      <c r="D47" s="161">
        <v>300</v>
      </c>
      <c r="E47" s="161">
        <v>300</v>
      </c>
      <c r="G47" s="139" t="s">
        <v>119</v>
      </c>
      <c r="H47" s="112">
        <f>O40</f>
        <v>300</v>
      </c>
      <c r="I47" s="112">
        <f>P40</f>
        <v>300</v>
      </c>
      <c r="J47" s="112">
        <f>Q40</f>
        <v>300</v>
      </c>
      <c r="N47" s="122" t="s">
        <v>106</v>
      </c>
    </row>
    <row r="48" spans="2:23" ht="16.5" customHeight="1">
      <c r="B48" s="70" t="s">
        <v>53</v>
      </c>
      <c r="C48" s="167">
        <v>6600</v>
      </c>
      <c r="D48" s="167">
        <v>6300</v>
      </c>
      <c r="E48" s="167">
        <v>6000</v>
      </c>
      <c r="H48" s="113">
        <f>E48-H47</f>
        <v>5700</v>
      </c>
      <c r="I48" s="113">
        <f>H48-I47</f>
        <v>5400</v>
      </c>
      <c r="J48" s="113">
        <f>I48-J47</f>
        <v>5100</v>
      </c>
    </row>
    <row r="49" spans="2:14" ht="16.5" customHeight="1">
      <c r="B49" s="54" t="s">
        <v>54</v>
      </c>
      <c r="C49" s="71">
        <f>(C48+C47+C44)/(C5/12)</f>
        <v>3.007932419903161</v>
      </c>
      <c r="D49" s="71">
        <f>(D48+D47+D44)/(D5/12)</f>
        <v>2.8912439624210471</v>
      </c>
      <c r="E49" s="71">
        <f>(E48+E47+E44)/(E5/12)</f>
        <v>3.0523054358786319</v>
      </c>
      <c r="H49" s="71">
        <f>(H48+H47+H44)/(H5/12)</f>
        <v>3.0359509992255078</v>
      </c>
      <c r="I49" s="71">
        <f t="shared" ref="I49:J49" si="26">(I48+I47+I44)/(I5/12)</f>
        <v>2.8524593774726448</v>
      </c>
      <c r="J49" s="71">
        <f t="shared" si="26"/>
        <v>2.6643958675471828</v>
      </c>
      <c r="N49" s="144" t="s">
        <v>121</v>
      </c>
    </row>
    <row r="50" spans="2:14" ht="16.5" customHeight="1">
      <c r="B50" s="35"/>
      <c r="C50" s="42"/>
      <c r="D50" s="42"/>
      <c r="E50" s="42"/>
      <c r="H50" s="42"/>
      <c r="I50" s="42"/>
      <c r="J50" s="42"/>
      <c r="N50" s="26" t="s">
        <v>101</v>
      </c>
    </row>
    <row r="51" spans="2:14" ht="16.5" customHeight="1">
      <c r="B51" s="35" t="s">
        <v>55</v>
      </c>
      <c r="C51" s="161">
        <v>150</v>
      </c>
      <c r="D51" s="161">
        <v>150</v>
      </c>
      <c r="E51" s="161">
        <v>150</v>
      </c>
      <c r="H51" s="161">
        <v>150</v>
      </c>
      <c r="I51" s="161">
        <v>150</v>
      </c>
      <c r="J51" s="161">
        <v>150</v>
      </c>
      <c r="N51" s="26" t="s">
        <v>104</v>
      </c>
    </row>
    <row r="52" spans="2:14" ht="16.5" customHeight="1">
      <c r="B52" s="35" t="s">
        <v>56</v>
      </c>
      <c r="C52" s="161">
        <v>5313</v>
      </c>
      <c r="D52" s="72">
        <f>C52+D27</f>
        <v>6793</v>
      </c>
      <c r="E52" s="72">
        <f>D52+E27</f>
        <v>7198</v>
      </c>
      <c r="H52" s="72">
        <f>E52+H27</f>
        <v>7327.1628211142834</v>
      </c>
      <c r="I52" s="72">
        <f>H52+I27</f>
        <v>7619.302626048835</v>
      </c>
      <c r="J52" s="72">
        <f>I52+J27</f>
        <v>8077.4076399674832</v>
      </c>
      <c r="N52" s="26" t="s">
        <v>103</v>
      </c>
    </row>
    <row r="53" spans="2:14" ht="16.5" customHeight="1">
      <c r="B53" s="73" t="s">
        <v>57</v>
      </c>
      <c r="C53" s="74">
        <f>C43+C48+C51+C52</f>
        <v>27044.999999999993</v>
      </c>
      <c r="D53" s="74">
        <f>D43+D48+D51+D52</f>
        <v>27312</v>
      </c>
      <c r="E53" s="74">
        <f>E43+E48+E51+E52</f>
        <v>27743</v>
      </c>
      <c r="H53" s="74">
        <f>H43+H48+H51+H52</f>
        <v>27791.870890410952</v>
      </c>
      <c r="I53" s="74">
        <f t="shared" ref="I53:J53" si="27">I43+I48+I51+I52</f>
        <v>27741.255859589044</v>
      </c>
      <c r="J53" s="74">
        <f t="shared" si="27"/>
        <v>27805.047587585606</v>
      </c>
      <c r="N53" s="26" t="s">
        <v>125</v>
      </c>
    </row>
    <row r="54" spans="2:14" ht="16.5" customHeight="1">
      <c r="B54" s="75" t="s">
        <v>58</v>
      </c>
      <c r="C54" s="76">
        <f>C41-C53</f>
        <v>0</v>
      </c>
      <c r="D54" s="76">
        <f>D41-D53</f>
        <v>0</v>
      </c>
      <c r="E54" s="76">
        <f>E41-E53</f>
        <v>0</v>
      </c>
      <c r="H54" s="76">
        <f>H41-H53</f>
        <v>0</v>
      </c>
      <c r="I54" s="76">
        <f t="shared" ref="I54:J54" si="28">I41-I53</f>
        <v>0</v>
      </c>
      <c r="J54" s="76">
        <f t="shared" si="28"/>
        <v>0</v>
      </c>
    </row>
    <row r="55" spans="2:14" ht="8.4" customHeight="1">
      <c r="B55" s="35"/>
      <c r="C55" s="42"/>
      <c r="D55" s="42"/>
      <c r="E55" s="42"/>
      <c r="H55" s="42"/>
      <c r="I55" s="42"/>
      <c r="J55" s="42"/>
    </row>
    <row r="56" spans="2:14" ht="16.5" customHeight="1">
      <c r="B56" s="108" t="s">
        <v>87</v>
      </c>
      <c r="C56" s="109">
        <f>C32/C43</f>
        <v>1.7050460552663205</v>
      </c>
      <c r="D56" s="109">
        <f>D32/D43</f>
        <v>1.8254318004122538</v>
      </c>
      <c r="E56" s="109">
        <f t="shared" ref="E56" si="29">E32/E43</f>
        <v>1.8102813476901702</v>
      </c>
      <c r="H56" s="109">
        <f t="shared" ref="H56:J56" si="30">H32/H43</f>
        <v>1.7853159137147667</v>
      </c>
      <c r="I56" s="109">
        <f t="shared" si="30"/>
        <v>1.7870806639462706</v>
      </c>
      <c r="J56" s="109">
        <f t="shared" si="30"/>
        <v>1.8031286647572993</v>
      </c>
      <c r="N56" s="33" t="s">
        <v>123</v>
      </c>
    </row>
    <row r="57" spans="2:14" ht="16.5" customHeight="1">
      <c r="B57" s="105" t="s">
        <v>88</v>
      </c>
      <c r="C57" s="109">
        <f>(C51+C52)/C53</f>
        <v>0.20199667221297843</v>
      </c>
      <c r="D57" s="109">
        <f>(D51+D52)/D53</f>
        <v>0.25421060339777385</v>
      </c>
      <c r="E57" s="109">
        <f t="shared" ref="E57" si="31">(E51+E52)/E53</f>
        <v>0.26485960422448906</v>
      </c>
      <c r="H57" s="109">
        <f t="shared" ref="H57:J57" si="32">(H51+H52)/H53</f>
        <v>0.26904136287183655</v>
      </c>
      <c r="I57" s="109">
        <f t="shared" si="32"/>
        <v>0.28006311846056159</v>
      </c>
      <c r="J57" s="109">
        <f t="shared" si="32"/>
        <v>0.29589618985729971</v>
      </c>
      <c r="N57" s="33" t="s">
        <v>122</v>
      </c>
    </row>
    <row r="58" spans="2:14" ht="16.5" customHeight="1">
      <c r="C58" s="26"/>
      <c r="D58" s="82"/>
      <c r="E58" s="82"/>
    </row>
    <row r="59" spans="2:14" ht="16.5" customHeight="1">
      <c r="C59" s="26"/>
      <c r="D59" s="82"/>
      <c r="E59" s="82"/>
    </row>
    <row r="60" spans="2:14" ht="16.5" customHeight="1">
      <c r="D60" s="83"/>
      <c r="E60" s="83"/>
    </row>
    <row r="61" spans="2:14" ht="16.5" customHeight="1">
      <c r="D61" s="84"/>
      <c r="E61" s="84"/>
    </row>
    <row r="63" spans="2:14" ht="16.5" customHeight="1">
      <c r="D63" s="83"/>
      <c r="E63" s="83"/>
    </row>
    <row r="64" spans="2:14" ht="16.5" customHeight="1">
      <c r="D64" s="84"/>
      <c r="E64" s="84"/>
    </row>
    <row r="65" spans="3:8" ht="16.5" customHeight="1">
      <c r="D65" s="82"/>
      <c r="E65" s="82"/>
    </row>
    <row r="66" spans="3:8" ht="16.5" customHeight="1">
      <c r="D66" s="78"/>
      <c r="E66" s="78"/>
    </row>
    <row r="67" spans="3:8" ht="16.5" customHeight="1">
      <c r="D67" s="85"/>
    </row>
    <row r="68" spans="3:8" ht="16.5" customHeight="1">
      <c r="D68" s="56"/>
      <c r="E68" s="56"/>
    </row>
    <row r="69" spans="3:8" ht="16.5" customHeight="1">
      <c r="D69" s="85"/>
    </row>
    <row r="70" spans="3:8" ht="16.5" customHeight="1">
      <c r="D70" s="85"/>
    </row>
    <row r="71" spans="3:8" ht="16.5" customHeight="1">
      <c r="D71" s="85"/>
    </row>
    <row r="72" spans="3:8" ht="16.5" customHeight="1">
      <c r="D72" s="85"/>
    </row>
    <row r="73" spans="3:8" ht="16.5" customHeight="1">
      <c r="D73" s="85"/>
    </row>
    <row r="74" spans="3:8" ht="16.5" customHeight="1">
      <c r="D74" s="52"/>
    </row>
    <row r="75" spans="3:8" ht="16.5" customHeight="1">
      <c r="D75" s="52"/>
    </row>
    <row r="76" spans="3:8" ht="16.5" customHeight="1">
      <c r="D76" s="52"/>
    </row>
    <row r="77" spans="3:8" ht="16.5" customHeight="1">
      <c r="D77" s="52"/>
    </row>
    <row r="78" spans="3:8" ht="16.5" customHeight="1">
      <c r="C78" s="52"/>
      <c r="D78" s="52"/>
      <c r="E78" s="52"/>
      <c r="F78" s="52"/>
      <c r="H78" s="52"/>
    </row>
    <row r="79" spans="3:8" ht="16.5" customHeight="1">
      <c r="C79" s="52"/>
      <c r="F79" s="86"/>
      <c r="H79" s="52"/>
    </row>
    <row r="80" spans="3:8" ht="16.5" customHeight="1">
      <c r="C80" s="52"/>
      <c r="F80" s="86"/>
      <c r="H80" s="52"/>
    </row>
    <row r="81" spans="1:13" ht="16.5" customHeight="1">
      <c r="F81" s="84"/>
      <c r="G81" s="140"/>
    </row>
    <row r="83" spans="1:13" ht="16.5" customHeight="1">
      <c r="F83" s="86"/>
    </row>
    <row r="84" spans="1:13" ht="16.5" customHeight="1">
      <c r="F84" s="86"/>
    </row>
    <row r="85" spans="1:13" ht="16.5" customHeight="1">
      <c r="F85" s="84"/>
      <c r="G85" s="140"/>
    </row>
    <row r="87" spans="1:13" ht="16.5" customHeight="1">
      <c r="F87" s="84"/>
      <c r="G87" s="140"/>
    </row>
    <row r="88" spans="1:13" ht="16.5" customHeight="1">
      <c r="F88" s="87"/>
      <c r="G88" s="141"/>
    </row>
    <row r="89" spans="1:13" ht="16.5" customHeight="1">
      <c r="F89" s="88"/>
      <c r="G89" s="142"/>
    </row>
    <row r="90" spans="1:13" ht="16.5" customHeight="1">
      <c r="F90" s="88"/>
      <c r="G90" s="142"/>
    </row>
    <row r="91" spans="1:13" ht="16.5" customHeight="1">
      <c r="E91" s="52"/>
    </row>
    <row r="94" spans="1:13" s="34" customFormat="1" ht="16.5" customHeight="1">
      <c r="A94" s="77"/>
      <c r="B94" s="89"/>
      <c r="G94" s="139"/>
      <c r="M94" s="2"/>
    </row>
    <row r="95" spans="1:13" s="34" customFormat="1" ht="16.5" customHeight="1">
      <c r="A95" s="77"/>
      <c r="B95" s="89"/>
      <c r="C95" s="52"/>
      <c r="D95" s="78"/>
      <c r="E95" s="78"/>
      <c r="G95" s="139"/>
      <c r="M95" s="2"/>
    </row>
    <row r="96" spans="1:13" s="34" customFormat="1" ht="16.5" customHeight="1">
      <c r="A96" s="77"/>
      <c r="B96" s="89"/>
      <c r="C96" s="90"/>
      <c r="D96" s="91"/>
      <c r="E96" s="91"/>
      <c r="F96" s="92"/>
      <c r="G96" s="140"/>
      <c r="M96" s="2"/>
    </row>
    <row r="97" spans="1:13" s="34" customFormat="1" ht="16.5" customHeight="1">
      <c r="A97" s="77"/>
      <c r="B97" s="89"/>
      <c r="C97" s="90"/>
      <c r="D97" s="91"/>
      <c r="E97" s="91"/>
      <c r="F97" s="92"/>
      <c r="G97" s="140"/>
      <c r="M97" s="2"/>
    </row>
    <row r="98" spans="1:13" s="34" customFormat="1" ht="16.5" customHeight="1">
      <c r="A98" s="77"/>
      <c r="B98" s="89"/>
      <c r="C98" s="90"/>
      <c r="D98" s="84"/>
      <c r="E98" s="84"/>
      <c r="G98" s="139"/>
      <c r="M98" s="2"/>
    </row>
    <row r="99" spans="1:13" s="34" customFormat="1" ht="16.5" customHeight="1">
      <c r="A99" s="77"/>
      <c r="B99" s="89"/>
      <c r="C99" s="90"/>
      <c r="D99" s="91"/>
      <c r="E99" s="91"/>
      <c r="F99" s="93"/>
      <c r="G99" s="143"/>
      <c r="M99" s="2"/>
    </row>
    <row r="100" spans="1:13" s="34" customFormat="1" ht="16.5" customHeight="1">
      <c r="A100" s="77"/>
      <c r="B100" s="89"/>
      <c r="C100" s="90"/>
      <c r="D100" s="94"/>
      <c r="E100" s="94"/>
      <c r="F100" s="92"/>
      <c r="G100" s="140"/>
      <c r="M100" s="2"/>
    </row>
    <row r="101" spans="1:13" s="34" customFormat="1" ht="16.5" customHeight="1">
      <c r="A101" s="77"/>
      <c r="B101" s="89"/>
      <c r="C101" s="90"/>
      <c r="D101" s="91"/>
      <c r="E101" s="91"/>
      <c r="F101" s="92"/>
      <c r="G101" s="140"/>
      <c r="M101" s="2"/>
    </row>
    <row r="102" spans="1:13" s="52" customFormat="1" ht="16.5" customHeight="1">
      <c r="A102" s="77"/>
      <c r="B102" s="81"/>
      <c r="D102" s="95"/>
      <c r="E102" s="95"/>
      <c r="F102" s="92"/>
      <c r="G102" s="140"/>
      <c r="M102" s="10"/>
    </row>
    <row r="103" spans="1:13" s="52" customFormat="1" ht="16.5" customHeight="1">
      <c r="A103" s="77"/>
      <c r="B103" s="81"/>
      <c r="C103" s="33"/>
      <c r="D103" s="84"/>
      <c r="E103" s="84"/>
      <c r="G103" s="139"/>
      <c r="M103" s="10"/>
    </row>
    <row r="104" spans="1:13" s="52" customFormat="1" ht="16.5" customHeight="1">
      <c r="A104" s="77"/>
      <c r="B104" s="81"/>
      <c r="C104" s="90"/>
      <c r="D104" s="96"/>
      <c r="E104" s="96"/>
      <c r="G104" s="139"/>
      <c r="M104" s="10"/>
    </row>
    <row r="105" spans="1:13" s="52" customFormat="1" ht="16.5" customHeight="1">
      <c r="A105" s="77"/>
      <c r="B105" s="81"/>
      <c r="C105" s="90"/>
      <c r="D105" s="96"/>
      <c r="E105" s="96"/>
      <c r="G105" s="139"/>
      <c r="M105" s="10"/>
    </row>
    <row r="106" spans="1:13" s="52" customFormat="1" ht="16.5" customHeight="1">
      <c r="A106" s="77"/>
      <c r="B106" s="81"/>
      <c r="G106" s="139"/>
      <c r="M106" s="10"/>
    </row>
    <row r="107" spans="1:13" s="52" customFormat="1" ht="16.5" customHeight="1">
      <c r="A107" s="77"/>
      <c r="B107" s="81"/>
      <c r="C107" s="97"/>
      <c r="G107" s="139"/>
      <c r="M107" s="10"/>
    </row>
    <row r="108" spans="1:13" s="52" customFormat="1" ht="16.5" customHeight="1">
      <c r="A108" s="77"/>
      <c r="B108" s="81"/>
      <c r="C108" s="97"/>
      <c r="G108" s="139"/>
      <c r="M108" s="10"/>
    </row>
    <row r="109" spans="1:13" s="52" customFormat="1" ht="16.5" customHeight="1">
      <c r="A109" s="77"/>
      <c r="B109" s="81"/>
      <c r="G109" s="139"/>
      <c r="M109" s="10"/>
    </row>
    <row r="110" spans="1:13" s="52" customFormat="1" ht="16.5" customHeight="1">
      <c r="A110" s="77"/>
      <c r="B110" s="81"/>
      <c r="G110" s="139"/>
      <c r="M110" s="10"/>
    </row>
    <row r="111" spans="1:13" s="52" customFormat="1" ht="16.5" customHeight="1">
      <c r="A111" s="77"/>
      <c r="B111" s="81"/>
      <c r="G111" s="139"/>
      <c r="M111" s="10"/>
    </row>
    <row r="112" spans="1:13" s="52" customFormat="1" ht="16.5" customHeight="1">
      <c r="A112" s="77"/>
      <c r="B112" s="81"/>
      <c r="G112" s="139"/>
      <c r="M112" s="10"/>
    </row>
    <row r="113" spans="1:13" s="52" customFormat="1" ht="16.5" customHeight="1">
      <c r="A113" s="77"/>
      <c r="B113" s="81"/>
      <c r="G113" s="139"/>
      <c r="M113" s="10"/>
    </row>
    <row r="114" spans="1:13" s="52" customFormat="1" ht="16.5" customHeight="1">
      <c r="A114" s="77"/>
      <c r="B114" s="81"/>
      <c r="G114" s="139"/>
      <c r="M114" s="10"/>
    </row>
    <row r="115" spans="1:13" s="52" customFormat="1" ht="16.5" customHeight="1">
      <c r="A115" s="77"/>
      <c r="B115" s="81"/>
      <c r="G115" s="139"/>
      <c r="M115" s="10"/>
    </row>
    <row r="116" spans="1:13" s="52" customFormat="1" ht="16.5" customHeight="1">
      <c r="A116" s="77"/>
      <c r="B116" s="81"/>
      <c r="G116" s="139"/>
      <c r="M116" s="10"/>
    </row>
    <row r="117" spans="1:13" s="52" customFormat="1" ht="16.5" customHeight="1">
      <c r="A117" s="77"/>
      <c r="B117" s="81"/>
      <c r="G117" s="139"/>
      <c r="M117" s="10"/>
    </row>
    <row r="118" spans="1:13" s="52" customFormat="1" ht="16.5" customHeight="1">
      <c r="A118" s="77"/>
      <c r="B118" s="81"/>
      <c r="G118" s="139"/>
      <c r="M118" s="10"/>
    </row>
    <row r="119" spans="1:13" s="52" customFormat="1" ht="16.5" customHeight="1">
      <c r="A119" s="77"/>
      <c r="B119" s="81"/>
      <c r="G119" s="139"/>
      <c r="M119" s="10"/>
    </row>
    <row r="120" spans="1:13" s="52" customFormat="1" ht="16.5" customHeight="1">
      <c r="A120" s="77"/>
      <c r="B120" s="81"/>
      <c r="G120" s="139"/>
      <c r="M120" s="10"/>
    </row>
    <row r="121" spans="1:13" s="52" customFormat="1" ht="16.5" customHeight="1">
      <c r="A121" s="77"/>
      <c r="B121" s="81"/>
      <c r="G121" s="139"/>
      <c r="M121" s="10"/>
    </row>
    <row r="122" spans="1:13" s="52" customFormat="1" ht="16.5" customHeight="1">
      <c r="A122" s="77"/>
      <c r="B122" s="81"/>
      <c r="G122" s="139"/>
      <c r="M122" s="10"/>
    </row>
    <row r="123" spans="1:13" s="52" customFormat="1" ht="16.5" customHeight="1">
      <c r="A123" s="77"/>
      <c r="B123" s="81"/>
      <c r="G123" s="139"/>
      <c r="M123" s="10"/>
    </row>
    <row r="124" spans="1:13" s="52" customFormat="1" ht="16.5" customHeight="1">
      <c r="A124" s="77"/>
      <c r="B124" s="81"/>
      <c r="G124" s="139"/>
      <c r="M124" s="10"/>
    </row>
    <row r="125" spans="1:13" s="52" customFormat="1" ht="16.5" customHeight="1">
      <c r="A125" s="77"/>
      <c r="B125" s="81"/>
      <c r="G125" s="139"/>
      <c r="M125" s="10"/>
    </row>
    <row r="126" spans="1:13" s="52" customFormat="1" ht="16.5" customHeight="1">
      <c r="A126" s="77"/>
      <c r="B126" s="81"/>
      <c r="G126" s="139"/>
      <c r="M126" s="10"/>
    </row>
    <row r="127" spans="1:13" s="52" customFormat="1" ht="16.5" customHeight="1">
      <c r="A127" s="77"/>
      <c r="B127" s="81"/>
      <c r="G127" s="139"/>
      <c r="M127" s="10"/>
    </row>
    <row r="128" spans="1:13" s="52" customFormat="1" ht="16.5" customHeight="1">
      <c r="A128" s="77"/>
      <c r="B128" s="81"/>
      <c r="G128" s="139"/>
      <c r="M128" s="10"/>
    </row>
    <row r="129" spans="1:13" s="52" customFormat="1" ht="16.5" customHeight="1">
      <c r="A129" s="77"/>
      <c r="B129" s="81"/>
      <c r="G129" s="139"/>
      <c r="M129" s="10"/>
    </row>
    <row r="130" spans="1:13" s="52" customFormat="1" ht="16.5" customHeight="1">
      <c r="A130" s="77"/>
      <c r="B130" s="81"/>
      <c r="G130" s="139"/>
      <c r="M130" s="10"/>
    </row>
    <row r="131" spans="1:13" s="52" customFormat="1" ht="16.5" customHeight="1">
      <c r="A131" s="77"/>
      <c r="B131" s="81"/>
      <c r="G131" s="139"/>
      <c r="M131" s="10"/>
    </row>
    <row r="132" spans="1:13" s="52" customFormat="1" ht="16.5" customHeight="1">
      <c r="A132" s="77"/>
      <c r="B132" s="81"/>
      <c r="G132" s="139"/>
      <c r="M132" s="10"/>
    </row>
    <row r="133" spans="1:13" s="52" customFormat="1" ht="16.5" customHeight="1">
      <c r="A133" s="77"/>
      <c r="B133" s="81"/>
      <c r="G133" s="139"/>
      <c r="M133" s="10"/>
    </row>
    <row r="134" spans="1:13" s="52" customFormat="1" ht="16.5" customHeight="1">
      <c r="A134" s="77"/>
      <c r="B134" s="81"/>
      <c r="G134" s="139"/>
      <c r="M134" s="10"/>
    </row>
    <row r="135" spans="1:13" s="52" customFormat="1" ht="16.5" customHeight="1">
      <c r="A135" s="77"/>
      <c r="B135" s="81"/>
      <c r="G135" s="139"/>
      <c r="M135" s="10"/>
    </row>
    <row r="136" spans="1:13" s="52" customFormat="1" ht="16.5" customHeight="1">
      <c r="A136" s="77"/>
      <c r="B136" s="81"/>
      <c r="G136" s="139"/>
      <c r="M136" s="10"/>
    </row>
    <row r="137" spans="1:13" s="52" customFormat="1" ht="16.5" customHeight="1">
      <c r="A137" s="77"/>
      <c r="B137" s="81"/>
      <c r="G137" s="139"/>
      <c r="M137" s="10"/>
    </row>
    <row r="138" spans="1:13" s="52" customFormat="1" ht="16.5" customHeight="1">
      <c r="A138" s="77"/>
      <c r="B138" s="81"/>
      <c r="G138" s="139"/>
      <c r="M138" s="10"/>
    </row>
    <row r="139" spans="1:13" s="52" customFormat="1" ht="16.5" customHeight="1">
      <c r="A139" s="77"/>
      <c r="B139" s="81"/>
      <c r="G139" s="139"/>
      <c r="M139" s="10"/>
    </row>
    <row r="140" spans="1:13" s="52" customFormat="1" ht="16.5" customHeight="1">
      <c r="A140" s="77"/>
      <c r="B140" s="81"/>
      <c r="G140" s="139"/>
      <c r="M140" s="10"/>
    </row>
    <row r="141" spans="1:13" s="52" customFormat="1" ht="16.5" customHeight="1">
      <c r="A141" s="77"/>
      <c r="B141" s="81"/>
      <c r="G141" s="139"/>
      <c r="M141" s="10"/>
    </row>
    <row r="142" spans="1:13" s="52" customFormat="1" ht="16.5" customHeight="1">
      <c r="A142" s="77"/>
      <c r="B142" s="81"/>
      <c r="G142" s="139"/>
      <c r="M142" s="10"/>
    </row>
    <row r="143" spans="1:13" s="52" customFormat="1" ht="16.5" customHeight="1">
      <c r="A143" s="77"/>
      <c r="B143" s="81"/>
      <c r="G143" s="139"/>
      <c r="M143" s="10"/>
    </row>
    <row r="144" spans="1:13" s="52" customFormat="1" ht="16.5" customHeight="1">
      <c r="A144" s="77"/>
      <c r="B144" s="81"/>
      <c r="G144" s="139"/>
      <c r="M144" s="10"/>
    </row>
    <row r="145" spans="1:13" s="52" customFormat="1" ht="16.5" customHeight="1">
      <c r="A145" s="77"/>
      <c r="B145" s="81"/>
      <c r="G145" s="139"/>
      <c r="M145" s="10"/>
    </row>
  </sheetData>
  <mergeCells count="3">
    <mergeCell ref="C3:E3"/>
    <mergeCell ref="C30:E30"/>
    <mergeCell ref="H3:J3"/>
  </mergeCells>
  <phoneticPr fontId="2"/>
  <pageMargins left="0.11811023622047245" right="0.11811023622047245" top="0.15748031496062992" bottom="0.15748031496062992" header="0.31496062992125984" footer="0.31496062992125984"/>
  <pageSetup paperSize="9" scale="90" orientation="portrait" r:id="rId1"/>
  <colBreaks count="1" manualBreakCount="1">
    <brk id="11" min="1" max="56" man="1"/>
  </colBreaks>
  <ignoredErrors>
    <ignoredError sqref="D15:E1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予測財務資料</vt:lpstr>
      <vt:lpstr>予測財務資料_PL,BSフォーム</vt:lpstr>
      <vt:lpstr>予測財務資料!Print_Area</vt:lpstr>
      <vt:lpstr>'予測財務資料_PL,BSフォーム'!Print_Area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2022-11-12T08:04:41Z</cp:lastPrinted>
  <dcterms:created xsi:type="dcterms:W3CDTF">2022-04-05T14:52:48Z</dcterms:created>
  <dcterms:modified xsi:type="dcterms:W3CDTF">2022-11-12T08:58:06Z</dcterms:modified>
</cp:coreProperties>
</file>